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D825" lockStructure="1"/>
  <bookViews>
    <workbookView xWindow="405" yWindow="270" windowWidth="14955" windowHeight="7875"/>
  </bookViews>
  <sheets>
    <sheet name="Llenado de Estados Financieros" sheetId="9" r:id="rId1"/>
    <sheet name="Datos Cuantitativos" sheetId="1" r:id="rId2"/>
    <sheet name="Evaluación Cualitativa" sheetId="8" r:id="rId3"/>
    <sheet name="Balance General" sheetId="2" r:id="rId4"/>
    <sheet name="Estado de Resultados" sheetId="3" r:id="rId5"/>
    <sheet name="Flujo de Caja" sheetId="6" r:id="rId6"/>
    <sheet name="Indicadores y Evaluación" sheetId="4" r:id="rId7"/>
    <sheet name="Gráficos Analíticos" sheetId="7" r:id="rId8"/>
  </sheets>
  <calcPr calcId="145621"/>
</workbook>
</file>

<file path=xl/calcChain.xml><?xml version="1.0" encoding="utf-8"?>
<calcChain xmlns="http://schemas.openxmlformats.org/spreadsheetml/2006/main">
  <c r="G20" i="4" l="1"/>
  <c r="E20" i="4"/>
  <c r="C20" i="4"/>
  <c r="I18" i="1" l="1"/>
  <c r="B23" i="1" l="1"/>
  <c r="B22" i="1"/>
  <c r="B21" i="1"/>
  <c r="I24" i="3" l="1"/>
  <c r="I20" i="3"/>
  <c r="I16" i="3"/>
  <c r="I10" i="3"/>
  <c r="I9" i="3"/>
  <c r="I8" i="3"/>
  <c r="I4" i="3"/>
  <c r="J35" i="2"/>
  <c r="I35" i="2"/>
  <c r="J34" i="2"/>
  <c r="I34" i="2"/>
  <c r="J33" i="2"/>
  <c r="I33" i="2"/>
  <c r="J32" i="2"/>
  <c r="I32" i="2"/>
  <c r="J31" i="2"/>
  <c r="I31" i="2"/>
  <c r="J25" i="2"/>
  <c r="I25" i="2"/>
  <c r="J24" i="2"/>
  <c r="I24" i="2"/>
  <c r="J20" i="2"/>
  <c r="I20" i="2"/>
  <c r="J19" i="2"/>
  <c r="I19" i="2"/>
  <c r="J18" i="2"/>
  <c r="I18" i="2"/>
  <c r="J17" i="2"/>
  <c r="I17" i="2"/>
  <c r="J11" i="2"/>
  <c r="I11" i="2"/>
  <c r="J10" i="2"/>
  <c r="I10" i="2"/>
  <c r="J6" i="2"/>
  <c r="I6" i="2"/>
  <c r="J5" i="2"/>
  <c r="I5" i="2"/>
  <c r="J4" i="2"/>
  <c r="I4" i="2"/>
  <c r="J3" i="2"/>
  <c r="E20" i="8" l="1"/>
  <c r="D16" i="6" l="1"/>
  <c r="B44" i="4"/>
  <c r="E15" i="4"/>
  <c r="C15" i="4"/>
  <c r="I12" i="1"/>
  <c r="I5" i="1"/>
  <c r="D42" i="9" l="1"/>
  <c r="C42" i="9"/>
  <c r="B42" i="9"/>
  <c r="D32" i="9"/>
  <c r="C32" i="9"/>
  <c r="B32" i="9"/>
  <c r="D27" i="9"/>
  <c r="C27" i="9"/>
  <c r="B27" i="9"/>
  <c r="D18" i="9"/>
  <c r="C18" i="9"/>
  <c r="B18" i="9"/>
  <c r="K17" i="9"/>
  <c r="J17" i="9"/>
  <c r="I17" i="9"/>
  <c r="D13" i="9"/>
  <c r="C13" i="9"/>
  <c r="B13" i="9"/>
  <c r="K11" i="9"/>
  <c r="J11" i="9"/>
  <c r="I11" i="9"/>
  <c r="J19" i="9" l="1"/>
  <c r="I19" i="9"/>
  <c r="I23" i="9" s="1"/>
  <c r="I27" i="9" s="1"/>
  <c r="I31" i="9" s="1"/>
  <c r="J37" i="2"/>
  <c r="J27" i="2"/>
  <c r="J22" i="2"/>
  <c r="J13" i="2"/>
  <c r="J8" i="2"/>
  <c r="I12" i="3"/>
  <c r="K19" i="9"/>
  <c r="I6" i="3"/>
  <c r="I37" i="2"/>
  <c r="I27" i="2"/>
  <c r="I22" i="2"/>
  <c r="I13" i="2"/>
  <c r="I8" i="2"/>
  <c r="C34" i="9"/>
  <c r="C44" i="9" s="1"/>
  <c r="C20" i="9"/>
  <c r="B20" i="9"/>
  <c r="D20" i="9"/>
  <c r="B34" i="9"/>
  <c r="D34" i="9"/>
  <c r="B20" i="1"/>
  <c r="B19" i="1"/>
  <c r="B17" i="1"/>
  <c r="B16" i="1"/>
  <c r="B15" i="1"/>
  <c r="J23" i="9" l="1"/>
  <c r="B44" i="9"/>
  <c r="J29" i="2"/>
  <c r="J15" i="2"/>
  <c r="K23" i="9"/>
  <c r="I14" i="3"/>
  <c r="D44" i="9"/>
  <c r="I29" i="2"/>
  <c r="I15" i="2"/>
  <c r="C46" i="9"/>
  <c r="B14" i="1"/>
  <c r="J27" i="9" l="1"/>
  <c r="B46" i="9"/>
  <c r="J39" i="2"/>
  <c r="K27" i="9"/>
  <c r="I18" i="3"/>
  <c r="D46" i="9"/>
  <c r="I39" i="2"/>
  <c r="B20" i="8"/>
  <c r="E13" i="8"/>
  <c r="E7" i="8"/>
  <c r="B14" i="8"/>
  <c r="B7" i="8"/>
  <c r="J31" i="9" l="1"/>
  <c r="K31" i="9"/>
  <c r="I22" i="3"/>
  <c r="B22" i="8"/>
  <c r="A153" i="7"/>
  <c r="A152" i="7"/>
  <c r="A151" i="7"/>
  <c r="A150" i="7"/>
  <c r="A149" i="7"/>
  <c r="A148" i="7"/>
  <c r="A146" i="7"/>
  <c r="A145" i="7"/>
  <c r="A144" i="7"/>
  <c r="A143" i="7"/>
  <c r="A142" i="7"/>
  <c r="A141" i="7"/>
  <c r="A135" i="7"/>
  <c r="A136" i="7"/>
  <c r="A137" i="7"/>
  <c r="A138" i="7"/>
  <c r="A139" i="7"/>
  <c r="A134" i="7"/>
  <c r="A127" i="7"/>
  <c r="A128" i="7"/>
  <c r="A129" i="7"/>
  <c r="A130" i="7"/>
  <c r="A131" i="7"/>
  <c r="A132" i="7"/>
  <c r="A101" i="7"/>
  <c r="A109" i="7" s="1"/>
  <c r="A117" i="7" s="1"/>
  <c r="A125" i="7" s="1"/>
  <c r="A100" i="7"/>
  <c r="A108" i="7" s="1"/>
  <c r="A116" i="7" s="1"/>
  <c r="A124" i="7" s="1"/>
  <c r="A99" i="7"/>
  <c r="A107" i="7" s="1"/>
  <c r="A115" i="7" s="1"/>
  <c r="A123" i="7" s="1"/>
  <c r="A98" i="7"/>
  <c r="A106" i="7" s="1"/>
  <c r="A114" i="7" s="1"/>
  <c r="A122" i="7" s="1"/>
  <c r="A97" i="7"/>
  <c r="A105" i="7" s="1"/>
  <c r="A113" i="7" s="1"/>
  <c r="A121" i="7" s="1"/>
  <c r="A96" i="7"/>
  <c r="A104" i="7" s="1"/>
  <c r="A112" i="7" s="1"/>
  <c r="A120" i="7" s="1"/>
  <c r="A95" i="7"/>
  <c r="A103" i="7" s="1"/>
  <c r="A111" i="7" s="1"/>
  <c r="A119" i="7" s="1"/>
  <c r="A67" i="7"/>
  <c r="A74" i="7" s="1"/>
  <c r="A81" i="7" s="1"/>
  <c r="A88" i="7" s="1"/>
  <c r="A72" i="7"/>
  <c r="A79" i="7" s="1"/>
  <c r="A86" i="7" s="1"/>
  <c r="A93" i="7" s="1"/>
  <c r="A71" i="7"/>
  <c r="A78" i="7" s="1"/>
  <c r="A85" i="7" s="1"/>
  <c r="A92" i="7" s="1"/>
  <c r="A70" i="7"/>
  <c r="A77" i="7" s="1"/>
  <c r="A84" i="7" s="1"/>
  <c r="A91" i="7" s="1"/>
  <c r="A69" i="7"/>
  <c r="A76" i="7" s="1"/>
  <c r="A83" i="7" s="1"/>
  <c r="A90" i="7" s="1"/>
  <c r="A68" i="7"/>
  <c r="A75" i="7" s="1"/>
  <c r="A82" i="7" s="1"/>
  <c r="A89" i="7" s="1"/>
  <c r="A38" i="7"/>
  <c r="A44" i="7" s="1"/>
  <c r="A50" i="7" s="1"/>
  <c r="A56" i="7" s="1"/>
  <c r="A37" i="7"/>
  <c r="A43" i="7" s="1"/>
  <c r="A49" i="7" s="1"/>
  <c r="A55" i="7" s="1"/>
  <c r="A36" i="7"/>
  <c r="A42" i="7" s="1"/>
  <c r="A48" i="7" s="1"/>
  <c r="A54" i="7" s="1"/>
  <c r="A35" i="7"/>
  <c r="A41" i="7" s="1"/>
  <c r="A47" i="7" s="1"/>
  <c r="A53" i="7" s="1"/>
  <c r="A34" i="7"/>
  <c r="A40" i="7" s="1"/>
  <c r="A46" i="7" s="1"/>
  <c r="A52" i="7" s="1"/>
  <c r="A7" i="7"/>
  <c r="A13" i="7" s="1"/>
  <c r="A19" i="7" s="1"/>
  <c r="A25" i="7" s="1"/>
  <c r="A6" i="7"/>
  <c r="A12" i="7" s="1"/>
  <c r="A18" i="7" s="1"/>
  <c r="A24" i="7" s="1"/>
  <c r="A5" i="7"/>
  <c r="A11" i="7" s="1"/>
  <c r="A17" i="7" s="1"/>
  <c r="A23" i="7" s="1"/>
  <c r="A4" i="7"/>
  <c r="A10" i="7" s="1"/>
  <c r="A16" i="7" s="1"/>
  <c r="A22" i="7" s="1"/>
  <c r="A3" i="7"/>
  <c r="A9" i="7" s="1"/>
  <c r="A15" i="7" s="1"/>
  <c r="A21" i="7" s="1"/>
  <c r="D4" i="6"/>
  <c r="C4" i="6"/>
  <c r="B4" i="6"/>
  <c r="I26" i="3" l="1"/>
  <c r="B44" i="7" s="1"/>
  <c r="C23" i="4"/>
  <c r="D23" i="4" s="1"/>
  <c r="C22" i="4"/>
  <c r="D22" i="4" s="1"/>
  <c r="C17" i="4"/>
  <c r="D17" i="4" s="1"/>
  <c r="D15" i="4"/>
  <c r="C14" i="4"/>
  <c r="C13" i="4"/>
  <c r="C11" i="4"/>
  <c r="D11" i="4" s="1"/>
  <c r="C10" i="4"/>
  <c r="D10" i="4" s="1"/>
  <c r="C9" i="4"/>
  <c r="D9" i="4" s="1"/>
  <c r="C7" i="4"/>
  <c r="D7" i="4" s="1"/>
  <c r="C6" i="4"/>
  <c r="D6" i="4" s="1"/>
  <c r="C5" i="4"/>
  <c r="D5" i="4" s="1"/>
  <c r="C3" i="4"/>
  <c r="D3" i="4" s="1"/>
  <c r="C2" i="4"/>
  <c r="D2" i="4" s="1"/>
  <c r="E23" i="4"/>
  <c r="F23" i="4" s="1"/>
  <c r="E22" i="4"/>
  <c r="F22" i="4" s="1"/>
  <c r="E17" i="4"/>
  <c r="F17" i="4" s="1"/>
  <c r="F15" i="4"/>
  <c r="E14" i="4"/>
  <c r="E13" i="4"/>
  <c r="E11" i="4"/>
  <c r="F11" i="4" s="1"/>
  <c r="E10" i="4"/>
  <c r="F10" i="4" s="1"/>
  <c r="E9" i="4"/>
  <c r="F9" i="4" s="1"/>
  <c r="E7" i="4"/>
  <c r="F7" i="4" s="1"/>
  <c r="E6" i="4"/>
  <c r="F6" i="4" s="1"/>
  <c r="E5" i="4"/>
  <c r="F5" i="4" s="1"/>
  <c r="E3" i="4"/>
  <c r="F3" i="4" s="1"/>
  <c r="E2" i="4"/>
  <c r="F2" i="4" s="1"/>
  <c r="C16" i="6"/>
  <c r="B16" i="6"/>
  <c r="C15" i="6"/>
  <c r="B15" i="6"/>
  <c r="C18" i="6"/>
  <c r="B18" i="6"/>
  <c r="C17" i="6"/>
  <c r="C20" i="6" s="1"/>
  <c r="B17" i="6"/>
  <c r="B20" i="6" s="1"/>
  <c r="B9" i="6"/>
  <c r="C9" i="6"/>
  <c r="B10" i="6"/>
  <c r="C10" i="6"/>
  <c r="B11" i="6"/>
  <c r="C11" i="6"/>
  <c r="C8" i="6"/>
  <c r="B8" i="6"/>
  <c r="B7" i="6"/>
  <c r="B6" i="6"/>
  <c r="B5" i="6"/>
  <c r="C7" i="6"/>
  <c r="C6" i="6"/>
  <c r="C5" i="6"/>
  <c r="C3" i="6"/>
  <c r="B3" i="6"/>
  <c r="T26" i="3"/>
  <c r="B146" i="7" s="1"/>
  <c r="S26" i="3"/>
  <c r="B139" i="7" s="1"/>
  <c r="R26" i="3"/>
  <c r="B132" i="7" s="1"/>
  <c r="T24" i="3"/>
  <c r="B145" i="7" s="1"/>
  <c r="S24" i="3"/>
  <c r="B138" i="7" s="1"/>
  <c r="R24" i="3"/>
  <c r="B131" i="7" s="1"/>
  <c r="T22" i="3"/>
  <c r="S22" i="3"/>
  <c r="R22" i="3"/>
  <c r="T20" i="3"/>
  <c r="B144" i="7" s="1"/>
  <c r="S20" i="3"/>
  <c r="B137" i="7" s="1"/>
  <c r="R20" i="3"/>
  <c r="B130" i="7" s="1"/>
  <c r="T18" i="3"/>
  <c r="S18" i="3"/>
  <c r="R18" i="3"/>
  <c r="T16" i="3"/>
  <c r="B143" i="7" s="1"/>
  <c r="S16" i="3"/>
  <c r="B136" i="7" s="1"/>
  <c r="R16" i="3"/>
  <c r="B129" i="7" s="1"/>
  <c r="T14" i="3"/>
  <c r="S14" i="3"/>
  <c r="R14" i="3"/>
  <c r="T12" i="3"/>
  <c r="B142" i="7" s="1"/>
  <c r="S12" i="3"/>
  <c r="B135" i="7" s="1"/>
  <c r="R12" i="3"/>
  <c r="B128" i="7" s="1"/>
  <c r="T10" i="3"/>
  <c r="S10" i="3"/>
  <c r="R10" i="3"/>
  <c r="T9" i="3"/>
  <c r="S9" i="3"/>
  <c r="R9" i="3"/>
  <c r="T8" i="3"/>
  <c r="S8" i="3"/>
  <c r="R8" i="3"/>
  <c r="T6" i="3"/>
  <c r="S6" i="3"/>
  <c r="R6" i="3"/>
  <c r="T4" i="3"/>
  <c r="B141" i="7" s="1"/>
  <c r="S4" i="3"/>
  <c r="B134" i="7" s="1"/>
  <c r="R4" i="3"/>
  <c r="B127" i="7" s="1"/>
  <c r="T3" i="3"/>
  <c r="S3" i="3"/>
  <c r="R3" i="3"/>
  <c r="T39" i="2"/>
  <c r="S39" i="2"/>
  <c r="R39" i="2"/>
  <c r="T37" i="2"/>
  <c r="B117" i="7" s="1"/>
  <c r="S37" i="2"/>
  <c r="B109" i="7" s="1"/>
  <c r="R37" i="2"/>
  <c r="B101" i="7" s="1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29" i="2"/>
  <c r="S29" i="2"/>
  <c r="R29" i="2"/>
  <c r="T27" i="2"/>
  <c r="S27" i="2"/>
  <c r="R27" i="2"/>
  <c r="T25" i="2"/>
  <c r="B116" i="7" s="1"/>
  <c r="S25" i="2"/>
  <c r="B108" i="7" s="1"/>
  <c r="R25" i="2"/>
  <c r="B100" i="7" s="1"/>
  <c r="T24" i="2"/>
  <c r="B115" i="7" s="1"/>
  <c r="S24" i="2"/>
  <c r="B107" i="7" s="1"/>
  <c r="R24" i="2"/>
  <c r="B99" i="7" s="1"/>
  <c r="T22" i="2"/>
  <c r="S22" i="2"/>
  <c r="R22" i="2"/>
  <c r="T20" i="2"/>
  <c r="B114" i="7" s="1"/>
  <c r="S20" i="2"/>
  <c r="B106" i="7" s="1"/>
  <c r="R20" i="2"/>
  <c r="B98" i="7" s="1"/>
  <c r="T19" i="2"/>
  <c r="B113" i="7" s="1"/>
  <c r="S19" i="2"/>
  <c r="B105" i="7" s="1"/>
  <c r="R19" i="2"/>
  <c r="B97" i="7" s="1"/>
  <c r="T18" i="2"/>
  <c r="B112" i="7" s="1"/>
  <c r="S18" i="2"/>
  <c r="B104" i="7" s="1"/>
  <c r="R18" i="2"/>
  <c r="B96" i="7" s="1"/>
  <c r="T17" i="2"/>
  <c r="B111" i="7" s="1"/>
  <c r="S17" i="2"/>
  <c r="B103" i="7" s="1"/>
  <c r="R17" i="2"/>
  <c r="B95" i="7" s="1"/>
  <c r="T15" i="2"/>
  <c r="S15" i="2"/>
  <c r="R15" i="2"/>
  <c r="T13" i="2"/>
  <c r="S13" i="2"/>
  <c r="R13" i="2"/>
  <c r="T11" i="2"/>
  <c r="B86" i="7" s="1"/>
  <c r="S11" i="2"/>
  <c r="B79" i="7" s="1"/>
  <c r="R11" i="2"/>
  <c r="B72" i="7" s="1"/>
  <c r="T10" i="2"/>
  <c r="B85" i="7" s="1"/>
  <c r="S10" i="2"/>
  <c r="B78" i="7" s="1"/>
  <c r="R10" i="2"/>
  <c r="B71" i="7" s="1"/>
  <c r="T8" i="2"/>
  <c r="S8" i="2"/>
  <c r="R8" i="2"/>
  <c r="T6" i="2"/>
  <c r="B84" i="7" s="1"/>
  <c r="S6" i="2"/>
  <c r="B77" i="7" s="1"/>
  <c r="R6" i="2"/>
  <c r="B70" i="7" s="1"/>
  <c r="T5" i="2"/>
  <c r="B83" i="7" s="1"/>
  <c r="S5" i="2"/>
  <c r="B76" i="7" s="1"/>
  <c r="R5" i="2"/>
  <c r="B69" i="7" s="1"/>
  <c r="T4" i="2"/>
  <c r="B82" i="7" s="1"/>
  <c r="S4" i="2"/>
  <c r="B75" i="7" s="1"/>
  <c r="R4" i="2"/>
  <c r="B68" i="7" s="1"/>
  <c r="T3" i="2"/>
  <c r="B81" i="7" s="1"/>
  <c r="S3" i="2"/>
  <c r="B74" i="7" s="1"/>
  <c r="R3" i="2"/>
  <c r="B67" i="7" s="1"/>
  <c r="C13" i="7"/>
  <c r="B13" i="7"/>
  <c r="C12" i="7"/>
  <c r="B12" i="7"/>
  <c r="C11" i="7"/>
  <c r="B11" i="7"/>
  <c r="C10" i="7"/>
  <c r="B10" i="7"/>
  <c r="C9" i="7"/>
  <c r="B9" i="7"/>
  <c r="B43" i="7"/>
  <c r="B42" i="7"/>
  <c r="B41" i="7"/>
  <c r="E6" i="3"/>
  <c r="C6" i="3"/>
  <c r="B6" i="3"/>
  <c r="B10" i="1"/>
  <c r="C9" i="1" s="1"/>
  <c r="I3" i="2"/>
  <c r="I3" i="3"/>
  <c r="B40" i="7" s="1"/>
  <c r="E8" i="2"/>
  <c r="C8" i="2"/>
  <c r="B8" i="2"/>
  <c r="E39" i="2"/>
  <c r="C39" i="2"/>
  <c r="B39" i="2"/>
  <c r="E37" i="2"/>
  <c r="C45" i="4" s="1"/>
  <c r="C37" i="2"/>
  <c r="C32" i="4" s="1"/>
  <c r="B37" i="2"/>
  <c r="E29" i="2"/>
  <c r="C29" i="2"/>
  <c r="C34" i="4" s="1"/>
  <c r="B29" i="2"/>
  <c r="E27" i="2"/>
  <c r="C27" i="2"/>
  <c r="B27" i="2"/>
  <c r="E22" i="2"/>
  <c r="C22" i="2"/>
  <c r="B22" i="2"/>
  <c r="E15" i="2"/>
  <c r="C15" i="2"/>
  <c r="C33" i="4" s="1"/>
  <c r="B15" i="2"/>
  <c r="E13" i="2"/>
  <c r="C13" i="2"/>
  <c r="B13" i="2"/>
  <c r="B11" i="2"/>
  <c r="C11" i="2"/>
  <c r="E11" i="2"/>
  <c r="G11" i="2" s="1"/>
  <c r="E26" i="3"/>
  <c r="C26" i="3"/>
  <c r="B26" i="3"/>
  <c r="E22" i="3"/>
  <c r="C22" i="3"/>
  <c r="B22" i="3"/>
  <c r="E18" i="3"/>
  <c r="C18" i="3"/>
  <c r="C28" i="4" s="1"/>
  <c r="B18" i="3"/>
  <c r="E14" i="3"/>
  <c r="C14" i="3"/>
  <c r="B14" i="3"/>
  <c r="E12" i="3"/>
  <c r="C12" i="3"/>
  <c r="B12" i="3"/>
  <c r="E24" i="3"/>
  <c r="C24" i="3"/>
  <c r="B24" i="3"/>
  <c r="E20" i="3"/>
  <c r="C20" i="3"/>
  <c r="B20" i="3"/>
  <c r="E16" i="3"/>
  <c r="C16" i="3"/>
  <c r="B16" i="3"/>
  <c r="E10" i="3"/>
  <c r="C10" i="3"/>
  <c r="B10" i="3"/>
  <c r="E9" i="3"/>
  <c r="C9" i="3"/>
  <c r="B9" i="3"/>
  <c r="E8" i="3"/>
  <c r="C8" i="3"/>
  <c r="B8" i="3"/>
  <c r="E4" i="3"/>
  <c r="C4" i="3"/>
  <c r="B4" i="3"/>
  <c r="E3" i="3"/>
  <c r="C3" i="3"/>
  <c r="C29" i="4" s="1"/>
  <c r="B3" i="3"/>
  <c r="E35" i="2"/>
  <c r="C35" i="2"/>
  <c r="B35" i="2"/>
  <c r="E34" i="2"/>
  <c r="C34" i="2"/>
  <c r="B34" i="2"/>
  <c r="E33" i="2"/>
  <c r="C33" i="2"/>
  <c r="C30" i="4" s="1"/>
  <c r="B33" i="2"/>
  <c r="E32" i="2"/>
  <c r="C32" i="2"/>
  <c r="B32" i="2"/>
  <c r="E31" i="2"/>
  <c r="C31" i="2"/>
  <c r="B31" i="2"/>
  <c r="E25" i="2"/>
  <c r="C25" i="2"/>
  <c r="B25" i="2"/>
  <c r="E24" i="2"/>
  <c r="C24" i="2"/>
  <c r="B24" i="2"/>
  <c r="E20" i="2"/>
  <c r="C20" i="2"/>
  <c r="B20" i="2"/>
  <c r="E19" i="2"/>
  <c r="C19" i="2"/>
  <c r="B19" i="2"/>
  <c r="E18" i="2"/>
  <c r="G18" i="2" s="1"/>
  <c r="C18" i="2"/>
  <c r="B18" i="2"/>
  <c r="E17" i="2"/>
  <c r="C17" i="2"/>
  <c r="B17" i="2"/>
  <c r="E10" i="2"/>
  <c r="C10" i="2"/>
  <c r="B10" i="2"/>
  <c r="E6" i="2"/>
  <c r="E5" i="2"/>
  <c r="E4" i="2"/>
  <c r="E3" i="2"/>
  <c r="C6" i="2"/>
  <c r="C5" i="2"/>
  <c r="C4" i="2"/>
  <c r="C3" i="2"/>
  <c r="B6" i="2"/>
  <c r="B5" i="2"/>
  <c r="B4" i="2"/>
  <c r="B3" i="2"/>
  <c r="C7" i="1"/>
  <c r="B7" i="1"/>
  <c r="L26" i="3" s="1"/>
  <c r="L24" i="3" l="1"/>
  <c r="L20" i="3"/>
  <c r="L16" i="3"/>
  <c r="L10" i="3"/>
  <c r="L9" i="3"/>
  <c r="L8" i="3"/>
  <c r="L4" i="3"/>
  <c r="M35" i="2"/>
  <c r="M34" i="2"/>
  <c r="M33" i="2"/>
  <c r="M32" i="2"/>
  <c r="M31" i="2"/>
  <c r="M25" i="2"/>
  <c r="M24" i="2"/>
  <c r="M20" i="2"/>
  <c r="M19" i="2"/>
  <c r="M18" i="2"/>
  <c r="M17" i="2"/>
  <c r="M11" i="2"/>
  <c r="M10" i="2"/>
  <c r="M6" i="2"/>
  <c r="M5" i="2"/>
  <c r="M4" i="2"/>
  <c r="L35" i="2"/>
  <c r="L34" i="2"/>
  <c r="L33" i="2"/>
  <c r="L32" i="2"/>
  <c r="L31" i="2"/>
  <c r="L25" i="2"/>
  <c r="L24" i="2"/>
  <c r="L20" i="2"/>
  <c r="L19" i="2"/>
  <c r="L18" i="2"/>
  <c r="L17" i="2"/>
  <c r="L11" i="2"/>
  <c r="L10" i="2"/>
  <c r="L6" i="2"/>
  <c r="L5" i="2"/>
  <c r="L4" i="2"/>
  <c r="M3" i="2"/>
  <c r="M13" i="2"/>
  <c r="L12" i="3"/>
  <c r="L37" i="2"/>
  <c r="L22" i="2"/>
  <c r="B17" i="7" s="1"/>
  <c r="L8" i="2"/>
  <c r="M37" i="2"/>
  <c r="M27" i="2"/>
  <c r="M22" i="2"/>
  <c r="M8" i="2"/>
  <c r="L6" i="3"/>
  <c r="B47" i="7" s="1"/>
  <c r="L27" i="2"/>
  <c r="L13" i="2"/>
  <c r="M29" i="2"/>
  <c r="L14" i="3"/>
  <c r="M15" i="2"/>
  <c r="L29" i="2"/>
  <c r="L15" i="2"/>
  <c r="M39" i="2"/>
  <c r="L39" i="2"/>
  <c r="L18" i="3"/>
  <c r="L22" i="3"/>
  <c r="M24" i="3"/>
  <c r="J24" i="3"/>
  <c r="M20" i="3"/>
  <c r="J20" i="3"/>
  <c r="G16" i="3"/>
  <c r="M16" i="3"/>
  <c r="J16" i="3"/>
  <c r="G8" i="3"/>
  <c r="M8" i="3"/>
  <c r="J8" i="3"/>
  <c r="G10" i="3"/>
  <c r="M10" i="3"/>
  <c r="J10" i="3"/>
  <c r="M12" i="3"/>
  <c r="J12" i="3"/>
  <c r="G9" i="3"/>
  <c r="J9" i="3"/>
  <c r="M9" i="3"/>
  <c r="G4" i="3"/>
  <c r="J4" i="3"/>
  <c r="M4" i="3"/>
  <c r="M14" i="3"/>
  <c r="C48" i="7" s="1"/>
  <c r="J14" i="3"/>
  <c r="C42" i="7" s="1"/>
  <c r="J22" i="3"/>
  <c r="M22" i="3"/>
  <c r="M3" i="3"/>
  <c r="C46" i="7" s="1"/>
  <c r="J3" i="3"/>
  <c r="C40" i="7" s="1"/>
  <c r="E28" i="4"/>
  <c r="M18" i="3"/>
  <c r="C49" i="7" s="1"/>
  <c r="J18" i="3"/>
  <c r="C43" i="7" s="1"/>
  <c r="C47" i="4"/>
  <c r="M26" i="3"/>
  <c r="C50" i="7" s="1"/>
  <c r="J26" i="3"/>
  <c r="C44" i="7" s="1"/>
  <c r="M6" i="3"/>
  <c r="C47" i="7" s="1"/>
  <c r="J6" i="3"/>
  <c r="C41" i="7" s="1"/>
  <c r="K18" i="2"/>
  <c r="N18" i="2"/>
  <c r="K11" i="2"/>
  <c r="N11" i="2"/>
  <c r="G19" i="2"/>
  <c r="G24" i="2"/>
  <c r="G31" i="2"/>
  <c r="E30" i="4"/>
  <c r="G33" i="2"/>
  <c r="G35" i="2"/>
  <c r="E33" i="4"/>
  <c r="E32" i="4"/>
  <c r="E31" i="4"/>
  <c r="G6" i="2"/>
  <c r="G10" i="2"/>
  <c r="G20" i="2"/>
  <c r="G25" i="2"/>
  <c r="G32" i="2"/>
  <c r="G3" i="3"/>
  <c r="E29" i="4"/>
  <c r="E34" i="4"/>
  <c r="C31" i="4"/>
  <c r="D9" i="6"/>
  <c r="G20" i="3"/>
  <c r="D4" i="3"/>
  <c r="D9" i="3"/>
  <c r="D16" i="3"/>
  <c r="D24" i="3"/>
  <c r="D14" i="3"/>
  <c r="B36" i="7" s="1"/>
  <c r="D22" i="3"/>
  <c r="D6" i="3"/>
  <c r="B35" i="7" s="1"/>
  <c r="F3" i="3"/>
  <c r="C34" i="7" s="1"/>
  <c r="F8" i="3"/>
  <c r="F20" i="3"/>
  <c r="F12" i="3"/>
  <c r="F18" i="3"/>
  <c r="C37" i="7" s="1"/>
  <c r="F26" i="3"/>
  <c r="C38" i="7" s="1"/>
  <c r="F10" i="3"/>
  <c r="D3" i="3"/>
  <c r="B34" i="7" s="1"/>
  <c r="F4" i="3"/>
  <c r="D8" i="3"/>
  <c r="F9" i="3"/>
  <c r="D10" i="3"/>
  <c r="F16" i="3"/>
  <c r="D20" i="3"/>
  <c r="F24" i="3"/>
  <c r="D12" i="3"/>
  <c r="F14" i="3"/>
  <c r="C36" i="7" s="1"/>
  <c r="D18" i="3"/>
  <c r="B37" i="7" s="1"/>
  <c r="F22" i="3"/>
  <c r="D26" i="3"/>
  <c r="B38" i="7" s="1"/>
  <c r="F6" i="3"/>
  <c r="C35" i="7" s="1"/>
  <c r="D4" i="2"/>
  <c r="D6" i="2"/>
  <c r="D17" i="2"/>
  <c r="D18" i="2"/>
  <c r="D19" i="2"/>
  <c r="D20" i="2"/>
  <c r="F24" i="2"/>
  <c r="F31" i="2"/>
  <c r="F33" i="2"/>
  <c r="F35" i="2"/>
  <c r="F11" i="2"/>
  <c r="F15" i="2"/>
  <c r="C4" i="7" s="1"/>
  <c r="F27" i="2"/>
  <c r="D37" i="2"/>
  <c r="B7" i="7" s="1"/>
  <c r="D39" i="2"/>
  <c r="C13" i="6"/>
  <c r="C22" i="6" s="1"/>
  <c r="C46" i="4" s="1"/>
  <c r="D5" i="2"/>
  <c r="D10" i="2"/>
  <c r="D25" i="2"/>
  <c r="D32" i="2"/>
  <c r="D34" i="2"/>
  <c r="D13" i="2"/>
  <c r="D22" i="2"/>
  <c r="B5" i="7" s="1"/>
  <c r="D29" i="2"/>
  <c r="B6" i="7" s="1"/>
  <c r="F6" i="2"/>
  <c r="F8" i="2"/>
  <c r="C3" i="7" s="1"/>
  <c r="D3" i="2"/>
  <c r="F4" i="2"/>
  <c r="D11" i="2"/>
  <c r="D15" i="2"/>
  <c r="B4" i="7" s="1"/>
  <c r="D24" i="2"/>
  <c r="D27" i="2"/>
  <c r="D31" i="2"/>
  <c r="D33" i="2"/>
  <c r="D35" i="2"/>
  <c r="F18" i="2"/>
  <c r="F20" i="2"/>
  <c r="F39" i="2"/>
  <c r="H18" i="2"/>
  <c r="F20" i="4"/>
  <c r="F14" i="4"/>
  <c r="D20" i="4"/>
  <c r="D14" i="4"/>
  <c r="F3" i="2"/>
  <c r="F5" i="2"/>
  <c r="F10" i="2"/>
  <c r="F13" i="2"/>
  <c r="F17" i="2"/>
  <c r="F19" i="2"/>
  <c r="F22" i="2"/>
  <c r="C5" i="7" s="1"/>
  <c r="F25" i="2"/>
  <c r="F29" i="2"/>
  <c r="C6" i="7" s="1"/>
  <c r="F32" i="2"/>
  <c r="F34" i="2"/>
  <c r="F37" i="2"/>
  <c r="C7" i="7" s="1"/>
  <c r="H19" i="2"/>
  <c r="D8" i="2"/>
  <c r="B3" i="7" s="1"/>
  <c r="B13" i="6"/>
  <c r="B22" i="6" s="1"/>
  <c r="E19" i="4"/>
  <c r="F19" i="4" s="1"/>
  <c r="F13" i="4"/>
  <c r="C19" i="4"/>
  <c r="D19" i="4" s="1"/>
  <c r="D13" i="4"/>
  <c r="C10" i="1"/>
  <c r="B49" i="7"/>
  <c r="B50" i="7"/>
  <c r="L3" i="2"/>
  <c r="B19" i="7"/>
  <c r="B18" i="7"/>
  <c r="C16" i="7"/>
  <c r="C15" i="7"/>
  <c r="C19" i="7"/>
  <c r="C18" i="7"/>
  <c r="C17" i="7"/>
  <c r="B16" i="7"/>
  <c r="B15" i="7"/>
  <c r="B48" i="7"/>
  <c r="C16" i="4"/>
  <c r="D16" i="4" s="1"/>
  <c r="E16" i="4"/>
  <c r="F16" i="4" s="1"/>
  <c r="L3" i="3"/>
  <c r="B46" i="7" s="1"/>
  <c r="D3" i="1"/>
  <c r="B7" i="9" s="1"/>
  <c r="I7" i="9" s="1"/>
  <c r="O24" i="3" l="1"/>
  <c r="O16" i="3"/>
  <c r="O9" i="3"/>
  <c r="O4" i="3"/>
  <c r="O20" i="3"/>
  <c r="O10" i="3"/>
  <c r="O8" i="3"/>
  <c r="O3" i="3"/>
  <c r="B52" i="7" s="1"/>
  <c r="O35" i="2"/>
  <c r="O33" i="2"/>
  <c r="O31" i="2"/>
  <c r="O24" i="2"/>
  <c r="O19" i="2"/>
  <c r="O17" i="2"/>
  <c r="O10" i="2"/>
  <c r="O5" i="2"/>
  <c r="O34" i="2"/>
  <c r="O32" i="2"/>
  <c r="O25" i="2"/>
  <c r="O20" i="2"/>
  <c r="O18" i="2"/>
  <c r="O11" i="2"/>
  <c r="O6" i="2"/>
  <c r="O4" i="2"/>
  <c r="O12" i="3"/>
  <c r="O6" i="3"/>
  <c r="B53" i="7" s="1"/>
  <c r="O37" i="2"/>
  <c r="B25" i="7" s="1"/>
  <c r="O27" i="2"/>
  <c r="O22" i="2"/>
  <c r="B23" i="7" s="1"/>
  <c r="O13" i="2"/>
  <c r="O8" i="2"/>
  <c r="B21" i="7" s="1"/>
  <c r="O29" i="2"/>
  <c r="B24" i="7" s="1"/>
  <c r="O15" i="2"/>
  <c r="B22" i="7" s="1"/>
  <c r="O14" i="3"/>
  <c r="B54" i="7" s="1"/>
  <c r="O18" i="3"/>
  <c r="B55" i="7" s="1"/>
  <c r="O39" i="2"/>
  <c r="O22" i="3"/>
  <c r="O26" i="3"/>
  <c r="B56" i="7" s="1"/>
  <c r="H10" i="3"/>
  <c r="G12" i="3"/>
  <c r="H16" i="3"/>
  <c r="H8" i="3"/>
  <c r="H12" i="3"/>
  <c r="H9" i="3"/>
  <c r="H4" i="3"/>
  <c r="U4" i="3"/>
  <c r="B148" i="7" s="1"/>
  <c r="G17" i="2"/>
  <c r="N17" i="2" s="1"/>
  <c r="G5" i="2"/>
  <c r="K16" i="3"/>
  <c r="N16" i="3"/>
  <c r="N9" i="3"/>
  <c r="K9" i="3"/>
  <c r="N10" i="3"/>
  <c r="K10" i="3"/>
  <c r="K8" i="3"/>
  <c r="N8" i="3"/>
  <c r="N4" i="3"/>
  <c r="K4" i="3"/>
  <c r="U10" i="3"/>
  <c r="N3" i="3"/>
  <c r="D46" i="7" s="1"/>
  <c r="K3" i="3"/>
  <c r="D40" i="7" s="1"/>
  <c r="H20" i="3"/>
  <c r="N20" i="3"/>
  <c r="K20" i="3"/>
  <c r="H25" i="2"/>
  <c r="N25" i="2"/>
  <c r="K25" i="2"/>
  <c r="D15" i="6"/>
  <c r="N10" i="2"/>
  <c r="K10" i="2"/>
  <c r="H35" i="2"/>
  <c r="K35" i="2"/>
  <c r="N35" i="2"/>
  <c r="D17" i="6"/>
  <c r="K24" i="2"/>
  <c r="N24" i="2"/>
  <c r="H32" i="2"/>
  <c r="N32" i="2"/>
  <c r="K32" i="2"/>
  <c r="D11" i="6"/>
  <c r="K20" i="2"/>
  <c r="N20" i="2"/>
  <c r="D7" i="6"/>
  <c r="N6" i="2"/>
  <c r="K6" i="2"/>
  <c r="K33" i="2"/>
  <c r="N33" i="2"/>
  <c r="H31" i="2"/>
  <c r="K31" i="2"/>
  <c r="N31" i="2"/>
  <c r="D10" i="6"/>
  <c r="N19" i="2"/>
  <c r="K19" i="2"/>
  <c r="H11" i="2"/>
  <c r="H10" i="2"/>
  <c r="D18" i="6"/>
  <c r="H6" i="2"/>
  <c r="H24" i="2"/>
  <c r="H3" i="3"/>
  <c r="D34" i="7" s="1"/>
  <c r="U8" i="3"/>
  <c r="U3" i="3"/>
  <c r="H20" i="2"/>
  <c r="E35" i="4"/>
  <c r="E36" i="4" s="1"/>
  <c r="C37" i="4"/>
  <c r="C38" i="4" s="1"/>
  <c r="C39" i="4"/>
  <c r="C40" i="4" s="1"/>
  <c r="G6" i="3"/>
  <c r="G29" i="4"/>
  <c r="G4" i="2"/>
  <c r="G27" i="2"/>
  <c r="G13" i="2"/>
  <c r="C35" i="4"/>
  <c r="C36" i="4" s="1"/>
  <c r="U9" i="3"/>
  <c r="G30" i="4"/>
  <c r="H33" i="2"/>
  <c r="E39" i="4"/>
  <c r="E40" i="4" s="1"/>
  <c r="E37" i="4"/>
  <c r="E38" i="4" s="1"/>
  <c r="U16" i="3"/>
  <c r="B150" i="7" s="1"/>
  <c r="U20" i="3"/>
  <c r="B151" i="7" s="1"/>
  <c r="F25" i="4"/>
  <c r="D25" i="4"/>
  <c r="E3" i="1"/>
  <c r="G1" i="4" s="1"/>
  <c r="G27" i="4" s="1"/>
  <c r="D42" i="4" s="1"/>
  <c r="E1" i="4"/>
  <c r="E27" i="4" s="1"/>
  <c r="C42" i="4" s="1"/>
  <c r="O3" i="2"/>
  <c r="D9" i="1"/>
  <c r="C3" i="1"/>
  <c r="C7" i="9" s="1"/>
  <c r="J7" i="9" s="1"/>
  <c r="K33" i="9" s="1"/>
  <c r="J33" i="9" s="1"/>
  <c r="I33" i="9" s="1"/>
  <c r="H17" i="2" l="1"/>
  <c r="K12" i="3"/>
  <c r="U12" i="3"/>
  <c r="B149" i="7" s="1"/>
  <c r="N12" i="3"/>
  <c r="D20" i="6"/>
  <c r="D8" i="6"/>
  <c r="G22" i="2"/>
  <c r="G15" i="4"/>
  <c r="H15" i="4" s="1"/>
  <c r="K17" i="2"/>
  <c r="K5" i="2"/>
  <c r="D6" i="6"/>
  <c r="H5" i="2"/>
  <c r="G14" i="4"/>
  <c r="N5" i="2"/>
  <c r="N6" i="3"/>
  <c r="D47" i="7" s="1"/>
  <c r="K6" i="3"/>
  <c r="D41" i="7" s="1"/>
  <c r="K27" i="2"/>
  <c r="N27" i="2"/>
  <c r="N13" i="2"/>
  <c r="K13" i="2"/>
  <c r="N4" i="2"/>
  <c r="K4" i="2"/>
  <c r="H13" i="2"/>
  <c r="H27" i="2"/>
  <c r="G13" i="4"/>
  <c r="H4" i="2"/>
  <c r="D5" i="6"/>
  <c r="G11" i="4"/>
  <c r="H11" i="4" s="1"/>
  <c r="U6" i="3"/>
  <c r="G14" i="3"/>
  <c r="H6" i="3"/>
  <c r="D35" i="7" s="1"/>
  <c r="B3" i="1"/>
  <c r="D10" i="1"/>
  <c r="C1" i="4"/>
  <c r="C27" i="4" s="1"/>
  <c r="B2" i="6"/>
  <c r="C2" i="6" s="1"/>
  <c r="D2" i="6" s="1"/>
  <c r="E2" i="3"/>
  <c r="E2" i="2"/>
  <c r="C2" i="7" s="1"/>
  <c r="C8" i="7" s="1"/>
  <c r="C14" i="7" s="1"/>
  <c r="C20" i="7" s="1"/>
  <c r="C33" i="7" s="1"/>
  <c r="C39" i="7" s="1"/>
  <c r="C45" i="7" s="1"/>
  <c r="C51" i="7" s="1"/>
  <c r="P35" i="2" l="1"/>
  <c r="P34" i="2"/>
  <c r="P33" i="2"/>
  <c r="P32" i="2"/>
  <c r="P31" i="2"/>
  <c r="P25" i="2"/>
  <c r="P24" i="2"/>
  <c r="P20" i="2"/>
  <c r="P19" i="2"/>
  <c r="P18" i="2"/>
  <c r="P17" i="2"/>
  <c r="P11" i="2"/>
  <c r="P10" i="2"/>
  <c r="P6" i="2"/>
  <c r="P5" i="2"/>
  <c r="P4" i="2"/>
  <c r="P3" i="2"/>
  <c r="P27" i="2"/>
  <c r="P37" i="2"/>
  <c r="C25" i="7" s="1"/>
  <c r="P22" i="2"/>
  <c r="P13" i="2"/>
  <c r="P8" i="2"/>
  <c r="P29" i="2"/>
  <c r="C24" i="7" s="1"/>
  <c r="P15" i="2"/>
  <c r="C22" i="7" s="1"/>
  <c r="P39" i="2"/>
  <c r="P8" i="3"/>
  <c r="P20" i="3"/>
  <c r="P3" i="3"/>
  <c r="P26" i="3"/>
  <c r="C56" i="7" s="1"/>
  <c r="P16" i="3"/>
  <c r="P4" i="3"/>
  <c r="P22" i="3"/>
  <c r="P10" i="3"/>
  <c r="P12" i="3"/>
  <c r="P18" i="3"/>
  <c r="C55" i="7" s="1"/>
  <c r="P24" i="3"/>
  <c r="P9" i="3"/>
  <c r="P14" i="3"/>
  <c r="C54" i="7" s="1"/>
  <c r="P6" i="3"/>
  <c r="C53" i="7" s="1"/>
  <c r="N22" i="2"/>
  <c r="D17" i="7" s="1"/>
  <c r="G29" i="2"/>
  <c r="N29" i="2" s="1"/>
  <c r="D18" i="7" s="1"/>
  <c r="K22" i="2"/>
  <c r="D11" i="7" s="1"/>
  <c r="H22" i="2"/>
  <c r="D5" i="7" s="1"/>
  <c r="H14" i="4"/>
  <c r="H20" i="4"/>
  <c r="N14" i="3"/>
  <c r="D48" i="7" s="1"/>
  <c r="K14" i="3"/>
  <c r="D42" i="7" s="1"/>
  <c r="H14" i="3"/>
  <c r="D36" i="7" s="1"/>
  <c r="G17" i="4"/>
  <c r="H17" i="4" s="1"/>
  <c r="G18" i="3"/>
  <c r="U14" i="3"/>
  <c r="D7" i="9"/>
  <c r="H13" i="4"/>
  <c r="G19" i="4"/>
  <c r="H19" i="4" s="1"/>
  <c r="G16" i="4"/>
  <c r="H16" i="4" s="1"/>
  <c r="C52" i="7"/>
  <c r="C2" i="2"/>
  <c r="B2" i="7" s="1"/>
  <c r="B8" i="7" s="1"/>
  <c r="B14" i="7" s="1"/>
  <c r="B20" i="7" s="1"/>
  <c r="B33" i="7" s="1"/>
  <c r="B39" i="7" s="1"/>
  <c r="B45" i="7" s="1"/>
  <c r="B51" i="7" s="1"/>
  <c r="B66" i="7" s="1"/>
  <c r="C2" i="3"/>
  <c r="E9" i="1"/>
  <c r="C23" i="7"/>
  <c r="C21" i="7"/>
  <c r="T2" i="2"/>
  <c r="G2" i="2"/>
  <c r="D2" i="7" s="1"/>
  <c r="D8" i="7" s="1"/>
  <c r="D14" i="7" s="1"/>
  <c r="D20" i="7" s="1"/>
  <c r="D33" i="7" s="1"/>
  <c r="D39" i="7" s="1"/>
  <c r="D45" i="7" s="1"/>
  <c r="D51" i="7" s="1"/>
  <c r="J2" i="2"/>
  <c r="M2" i="2" s="1"/>
  <c r="P2" i="2" s="1"/>
  <c r="T2" i="3"/>
  <c r="J2" i="3"/>
  <c r="M2" i="3" s="1"/>
  <c r="P2" i="3" s="1"/>
  <c r="G2" i="3"/>
  <c r="H29" i="2" l="1"/>
  <c r="D6" i="7" s="1"/>
  <c r="G34" i="4"/>
  <c r="K29" i="2"/>
  <c r="D12" i="7" s="1"/>
  <c r="N18" i="3"/>
  <c r="D49" i="7" s="1"/>
  <c r="K18" i="3"/>
  <c r="D43" i="7" s="1"/>
  <c r="K7" i="9"/>
  <c r="B2" i="3" s="1"/>
  <c r="R2" i="3" s="1"/>
  <c r="B2" i="2"/>
  <c r="R2" i="2" s="1"/>
  <c r="G28" i="4"/>
  <c r="G22" i="3"/>
  <c r="U18" i="3"/>
  <c r="G22" i="4"/>
  <c r="H22" i="4" s="1"/>
  <c r="H18" i="3"/>
  <c r="D37" i="7" s="1"/>
  <c r="B94" i="7"/>
  <c r="B73" i="7"/>
  <c r="B80" i="7" s="1"/>
  <c r="B87" i="7" s="1"/>
  <c r="S2" i="3"/>
  <c r="I2" i="3"/>
  <c r="L2" i="3" s="1"/>
  <c r="O2" i="3" s="1"/>
  <c r="E10" i="1"/>
  <c r="Q29" i="2" s="1"/>
  <c r="S2" i="2"/>
  <c r="I2" i="2"/>
  <c r="L2" i="2" s="1"/>
  <c r="O2" i="2" s="1"/>
  <c r="U2" i="3"/>
  <c r="K2" i="3"/>
  <c r="N2" i="3" s="1"/>
  <c r="Q2" i="3" s="1"/>
  <c r="U2" i="2"/>
  <c r="K2" i="2"/>
  <c r="N2" i="2" s="1"/>
  <c r="Q2" i="2" s="1"/>
  <c r="Q22" i="3" l="1"/>
  <c r="Q18" i="2"/>
  <c r="Q11" i="2"/>
  <c r="Q20" i="3"/>
  <c r="Q10" i="3"/>
  <c r="Q8" i="3"/>
  <c r="Q16" i="3"/>
  <c r="Q9" i="3"/>
  <c r="Q35" i="2"/>
  <c r="Q24" i="2"/>
  <c r="Q20" i="2"/>
  <c r="Q4" i="3"/>
  <c r="Q3" i="3"/>
  <c r="D52" i="7" s="1"/>
  <c r="Q25" i="2"/>
  <c r="Q10" i="2"/>
  <c r="Q32" i="2"/>
  <c r="Q6" i="2"/>
  <c r="Q33" i="2"/>
  <c r="Q31" i="2"/>
  <c r="Q19" i="2"/>
  <c r="Q6" i="3"/>
  <c r="Q12" i="3"/>
  <c r="Q27" i="2"/>
  <c r="Q5" i="2"/>
  <c r="Q17" i="2"/>
  <c r="Q4" i="2"/>
  <c r="Q13" i="2"/>
  <c r="Q14" i="3"/>
  <c r="D54" i="7" s="1"/>
  <c r="Q22" i="2"/>
  <c r="D23" i="7" s="1"/>
  <c r="Q18" i="3"/>
  <c r="D55" i="7" s="1"/>
  <c r="N22" i="3"/>
  <c r="K22" i="3"/>
  <c r="G24" i="3"/>
  <c r="Q24" i="3" s="1"/>
  <c r="U22" i="3"/>
  <c r="G23" i="4"/>
  <c r="H23" i="4" s="1"/>
  <c r="H22" i="3"/>
  <c r="D53" i="7"/>
  <c r="B126" i="7"/>
  <c r="B133" i="7" s="1"/>
  <c r="B140" i="7" s="1"/>
  <c r="B147" i="7" s="1"/>
  <c r="B102" i="7"/>
  <c r="B110" i="7" s="1"/>
  <c r="B118" i="7" s="1"/>
  <c r="D24" i="7"/>
  <c r="G26" i="3" l="1"/>
  <c r="G34" i="2" s="1"/>
  <c r="K24" i="3"/>
  <c r="N24" i="3"/>
  <c r="U24" i="3"/>
  <c r="B152" i="7" s="1"/>
  <c r="H24" i="3"/>
  <c r="D3" i="6" l="1"/>
  <c r="D13" i="6" s="1"/>
  <c r="D22" i="6" s="1"/>
  <c r="G3" i="2" s="1"/>
  <c r="Q26" i="3"/>
  <c r="D56" i="7" s="1"/>
  <c r="U26" i="3"/>
  <c r="B153" i="7" s="1"/>
  <c r="H26" i="3"/>
  <c r="D38" i="7" s="1"/>
  <c r="D47" i="4"/>
  <c r="N26" i="3"/>
  <c r="D50" i="7" s="1"/>
  <c r="K26" i="3"/>
  <c r="D44" i="7" s="1"/>
  <c r="N34" i="2"/>
  <c r="Q34" i="2"/>
  <c r="K34" i="2"/>
  <c r="H34" i="2"/>
  <c r="G37" i="2"/>
  <c r="D46" i="4" l="1"/>
  <c r="G7" i="4"/>
  <c r="H7" i="4" s="1"/>
  <c r="Q3" i="2"/>
  <c r="N3" i="2"/>
  <c r="K3" i="2"/>
  <c r="D45" i="4"/>
  <c r="N37" i="2"/>
  <c r="D19" i="7" s="1"/>
  <c r="Q37" i="2"/>
  <c r="D25" i="7" s="1"/>
  <c r="K37" i="2"/>
  <c r="D13" i="7" s="1"/>
  <c r="G8" i="2"/>
  <c r="H3" i="2"/>
  <c r="G6" i="4"/>
  <c r="H6" i="4" s="1"/>
  <c r="G32" i="4"/>
  <c r="G39" i="2"/>
  <c r="H37" i="2"/>
  <c r="D7" i="7" s="1"/>
  <c r="G3" i="4"/>
  <c r="H3" i="4" s="1"/>
  <c r="G9" i="4"/>
  <c r="H9" i="4" s="1"/>
  <c r="Q39" i="2" l="1"/>
  <c r="K39" i="2"/>
  <c r="N39" i="2"/>
  <c r="G31" i="4"/>
  <c r="Q8" i="2"/>
  <c r="D21" i="7" s="1"/>
  <c r="K8" i="2"/>
  <c r="D9" i="7" s="1"/>
  <c r="N8" i="2"/>
  <c r="D15" i="7" s="1"/>
  <c r="G15" i="2"/>
  <c r="U37" i="2" s="1"/>
  <c r="B125" i="7" s="1"/>
  <c r="G5" i="4"/>
  <c r="H5" i="4" s="1"/>
  <c r="H8" i="2"/>
  <c r="D3" i="7" s="1"/>
  <c r="H39" i="2"/>
  <c r="H15" i="2" l="1"/>
  <c r="D4" i="7" s="1"/>
  <c r="U4" i="2"/>
  <c r="B89" i="7" s="1"/>
  <c r="U24" i="2"/>
  <c r="B123" i="7" s="1"/>
  <c r="U3" i="2"/>
  <c r="B88" i="7" s="1"/>
  <c r="U31" i="2"/>
  <c r="U11" i="2"/>
  <c r="B93" i="7" s="1"/>
  <c r="G2" i="4"/>
  <c r="H2" i="4" s="1"/>
  <c r="U29" i="2"/>
  <c r="U13" i="2"/>
  <c r="U5" i="2"/>
  <c r="B90" i="7" s="1"/>
  <c r="U33" i="2"/>
  <c r="U25" i="2"/>
  <c r="B124" i="7" s="1"/>
  <c r="U15" i="2"/>
  <c r="U8" i="2"/>
  <c r="U34" i="2"/>
  <c r="G10" i="4"/>
  <c r="H10" i="4" s="1"/>
  <c r="U22" i="2"/>
  <c r="U27" i="2"/>
  <c r="U19" i="2"/>
  <c r="B121" i="7" s="1"/>
  <c r="U17" i="2"/>
  <c r="B119" i="7" s="1"/>
  <c r="U20" i="2"/>
  <c r="B122" i="7" s="1"/>
  <c r="U6" i="2"/>
  <c r="B91" i="7" s="1"/>
  <c r="U35" i="2"/>
  <c r="U10" i="2"/>
  <c r="B92" i="7" s="1"/>
  <c r="U32" i="2"/>
  <c r="U18" i="2"/>
  <c r="B120" i="7" s="1"/>
  <c r="G33" i="4"/>
  <c r="G37" i="4" s="1"/>
  <c r="G38" i="4" s="1"/>
  <c r="U39" i="2"/>
  <c r="Q15" i="2"/>
  <c r="D22" i="7" s="1"/>
  <c r="K15" i="2"/>
  <c r="D10" i="7" s="1"/>
  <c r="N15" i="2"/>
  <c r="D16" i="7" s="1"/>
  <c r="G39" i="4" l="1"/>
  <c r="G40" i="4" s="1"/>
  <c r="H25" i="4"/>
  <c r="G35" i="4"/>
  <c r="G36" i="4" s="1"/>
</calcChain>
</file>

<file path=xl/sharedStrings.xml><?xml version="1.0" encoding="utf-8"?>
<sst xmlns="http://schemas.openxmlformats.org/spreadsheetml/2006/main" count="285" uniqueCount="187">
  <si>
    <t>Datos de inicio</t>
  </si>
  <si>
    <t>Inflación del ejercicio</t>
  </si>
  <si>
    <t>Últimos estados financieros disponibles</t>
  </si>
  <si>
    <t>Efectivo Caja y Bancos</t>
  </si>
  <si>
    <t>Cuentas por cobrar</t>
  </si>
  <si>
    <t>Inventarios</t>
  </si>
  <si>
    <t>Inversiones</t>
  </si>
  <si>
    <t>Activos Fijos</t>
  </si>
  <si>
    <t>Total Activos de Largo Plazo</t>
  </si>
  <si>
    <t>Total Activos Circulantes</t>
  </si>
  <si>
    <t>Otros Activos Circulantes</t>
  </si>
  <si>
    <t>Cuentas por pagar a proveedores</t>
  </si>
  <si>
    <t>Deuda con bancos</t>
  </si>
  <si>
    <t>Porción circulante de deuda a largo plazo</t>
  </si>
  <si>
    <t>Otros Pasivos Circulantes</t>
  </si>
  <si>
    <t>Total Pasivos Circulantes</t>
  </si>
  <si>
    <t>Deudas de Largo Plazo</t>
  </si>
  <si>
    <t>Otros Pasivos de Largo Plazo</t>
  </si>
  <si>
    <t>Total Pasivos de Largo Plazo</t>
  </si>
  <si>
    <t>Total Pasivos</t>
  </si>
  <si>
    <t>Capital Pagado</t>
  </si>
  <si>
    <t>Ganancias Retenidas</t>
  </si>
  <si>
    <t>Ganancia del Ejercicio</t>
  </si>
  <si>
    <t>Reservas de Capital</t>
  </si>
  <si>
    <t>Otras Cuentas Patrimoniales</t>
  </si>
  <si>
    <t>Total Patrimonio</t>
  </si>
  <si>
    <t>Total Pasivo y patrimonio</t>
  </si>
  <si>
    <t>Total Activos</t>
  </si>
  <si>
    <t>Ingreso neto por ventas</t>
  </si>
  <si>
    <t>Costo de Ventas</t>
  </si>
  <si>
    <t>Ganancia Bruta</t>
  </si>
  <si>
    <t>Gastos de Ventas</t>
  </si>
  <si>
    <t>Gastos Generales</t>
  </si>
  <si>
    <t>Gastos Administrativos</t>
  </si>
  <si>
    <t>Total Gastos</t>
  </si>
  <si>
    <t>Intereses pagados</t>
  </si>
  <si>
    <t>Ganancia Antes de Impuestos</t>
  </si>
  <si>
    <t xml:space="preserve">Impuestos </t>
  </si>
  <si>
    <t>Ganancia Después de Impuestos</t>
  </si>
  <si>
    <t xml:space="preserve">Ganancia Neta </t>
  </si>
  <si>
    <t>Ganancias Antes de Impuestos e Intereses (EBIT)</t>
  </si>
  <si>
    <t>Otros Ingresos/ (Egresos)</t>
  </si>
  <si>
    <t>Solvencia</t>
  </si>
  <si>
    <t>Liquidez</t>
  </si>
  <si>
    <t>Rentabildad</t>
  </si>
  <si>
    <t>Eficiencia</t>
  </si>
  <si>
    <t>Calidad de Activos</t>
  </si>
  <si>
    <t>Cobertura de Deuda</t>
  </si>
  <si>
    <t>Patrimonio/Activos</t>
  </si>
  <si>
    <t>Pasivos/Patrimonio</t>
  </si>
  <si>
    <t>Activos Circulantes/Pasivos Circulantes</t>
  </si>
  <si>
    <t>(Efectivo + CxC)/Pasivos Circulantes</t>
  </si>
  <si>
    <t>Efectivo/Pasivos Circulantes</t>
  </si>
  <si>
    <t>Ganancias Después de Impuestos/Patrimonio</t>
  </si>
  <si>
    <t>Ganancias Después de Impuestos/Activos</t>
  </si>
  <si>
    <t>Margen Bruto</t>
  </si>
  <si>
    <t>Días de Cuentas por Cobrar</t>
  </si>
  <si>
    <t>Dias de Inventario</t>
  </si>
  <si>
    <t>Días de Cuentas por pagar</t>
  </si>
  <si>
    <t>Rotación del Dinero</t>
  </si>
  <si>
    <t>Margen Neto</t>
  </si>
  <si>
    <t>Porcentaje de Morosidad</t>
  </si>
  <si>
    <t>Porcentaje de Obsolescencia</t>
  </si>
  <si>
    <t>Deuda/EBIT</t>
  </si>
  <si>
    <t>+</t>
  </si>
  <si>
    <t>-</t>
  </si>
  <si>
    <t>Intereses pagados / Ganancia Antes de Impuestos</t>
  </si>
  <si>
    <t>Orientación</t>
  </si>
  <si>
    <t>Balance General (Datos expresados en miles de Bs.)</t>
  </si>
  <si>
    <t>Estado de Resultados (Datos expresados en miles de Bs.)</t>
  </si>
  <si>
    <t>Flujo de efectivo (Datos expresados en miles de Bs.)</t>
  </si>
  <si>
    <t>Tipo de cambio oficial Inicial</t>
  </si>
  <si>
    <t>Tipo de cambio oficial final</t>
  </si>
  <si>
    <t>Tipo de cambio paralelo Inicial</t>
  </si>
  <si>
    <t>Tipo de cambio paralelo Final</t>
  </si>
  <si>
    <t>Variación</t>
  </si>
  <si>
    <t>Análisis Nominal</t>
  </si>
  <si>
    <t>Variación Ajustada p/Inflación</t>
  </si>
  <si>
    <t>IP Inicial</t>
  </si>
  <si>
    <t>IP Final</t>
  </si>
  <si>
    <t>Variación  al Dólar oficial</t>
  </si>
  <si>
    <t>Variación al Dólar Paralelo</t>
  </si>
  <si>
    <t>Porcentaje del Activo Total</t>
  </si>
  <si>
    <t>Porcentaje del Ingreso Total</t>
  </si>
  <si>
    <t>Ganancia después de Impuesto</t>
  </si>
  <si>
    <t>(+)Depreciación y Amortización</t>
  </si>
  <si>
    <t>(-) Aumento en Cuentas por cobrar</t>
  </si>
  <si>
    <t>(-) Aumento en Inventarios</t>
  </si>
  <si>
    <t>(-) Aumento en Otros Activos Circulantes</t>
  </si>
  <si>
    <t>(+) Aumento en Cuentas por pagar a proveedores</t>
  </si>
  <si>
    <t>(+) Aumento en Deuda con bancos</t>
  </si>
  <si>
    <t>(+) Aumento en Porción circulante de deuda a largo plazo</t>
  </si>
  <si>
    <t>(+) Aumento en Otros Pasivos Circulantes</t>
  </si>
  <si>
    <t>Flujo de Caja Operativo</t>
  </si>
  <si>
    <t>(+) Aumento en Deudas de Largo Plazo</t>
  </si>
  <si>
    <t>(+) Otros Pasivos de Largo Plazo</t>
  </si>
  <si>
    <t>Flujo de Caja en Actividades de inversión</t>
  </si>
  <si>
    <t>Flujo de Caja Neto</t>
  </si>
  <si>
    <t>(-) Aumento en Inversiones</t>
  </si>
  <si>
    <t>Calif.</t>
  </si>
  <si>
    <t>Calif</t>
  </si>
  <si>
    <t>Rating del 1 al 10</t>
  </si>
  <si>
    <t>Análisis Horizontal</t>
  </si>
  <si>
    <t>Análisis Vertical</t>
  </si>
  <si>
    <t>Índice Z</t>
  </si>
  <si>
    <t>Indicadores  promedio del sector</t>
  </si>
  <si>
    <t xml:space="preserve">Análisis Cualitativo </t>
  </si>
  <si>
    <t>Ambiente Macroeconómico</t>
  </si>
  <si>
    <t>Situación del Sector</t>
  </si>
  <si>
    <t>Ambiente Competitivo</t>
  </si>
  <si>
    <t>Estrategia</t>
  </si>
  <si>
    <t>Gerencia</t>
  </si>
  <si>
    <t>Confianza</t>
  </si>
  <si>
    <t>Crecimiento</t>
  </si>
  <si>
    <t>Total</t>
  </si>
  <si>
    <t>Protección de la empresa</t>
  </si>
  <si>
    <t>Es Viable</t>
  </si>
  <si>
    <t>Es competitivo</t>
  </si>
  <si>
    <t>Depende de subsidios o proteccionismo</t>
  </si>
  <si>
    <t>Marco Regulatorio</t>
  </si>
  <si>
    <t>Fortaleza ante Competidores</t>
  </si>
  <si>
    <t>Fortaleza ante Clientes</t>
  </si>
  <si>
    <t>Fortaleza ante Proveedores</t>
  </si>
  <si>
    <t>Crecimiento de participación</t>
  </si>
  <si>
    <t>Calidad de la estrategia</t>
  </si>
  <si>
    <t>Existe Planificación estratégica</t>
  </si>
  <si>
    <t>Metas consistentes</t>
  </si>
  <si>
    <t>Carácter Moral</t>
  </si>
  <si>
    <t>Imagen que proyecta</t>
  </si>
  <si>
    <t>Trayectoria</t>
  </si>
  <si>
    <t>Aversión al riesgo</t>
  </si>
  <si>
    <t>Calidad de auditores</t>
  </si>
  <si>
    <t>Profesionalismo</t>
  </si>
  <si>
    <t>Experiencia</t>
  </si>
  <si>
    <t>Conocimiento del negocio</t>
  </si>
  <si>
    <t>Profundidad Organizacional</t>
  </si>
  <si>
    <t>Dependencia de procesos</t>
  </si>
  <si>
    <t>INDICE GLOBAL CUALITATIVO</t>
  </si>
  <si>
    <t>Datos para Proyección</t>
  </si>
  <si>
    <t>Variación en Volumenes</t>
  </si>
  <si>
    <t>Variación en gasto totales</t>
  </si>
  <si>
    <t>Variación en costo unitario</t>
  </si>
  <si>
    <t>Variación en precios</t>
  </si>
  <si>
    <t>Tasa de interés Aplicada</t>
  </si>
  <si>
    <t>Días de CxC</t>
  </si>
  <si>
    <t>Días de Inventario</t>
  </si>
  <si>
    <t>Días de CxP</t>
  </si>
  <si>
    <t>Endeudamiento a largo plazo Bs.</t>
  </si>
  <si>
    <t>Compra de Activos Fijos Bs.</t>
  </si>
  <si>
    <t>Datos Cambiarios</t>
  </si>
  <si>
    <t>Tipo de cambio en libros</t>
  </si>
  <si>
    <t xml:space="preserve">Tipo de cambio de previsto </t>
  </si>
  <si>
    <t>Aumento/(Disminución)Otros Ingresos/(Egresos)</t>
  </si>
  <si>
    <t>Tasa de ISLR Aplicada</t>
  </si>
  <si>
    <t>A</t>
  </si>
  <si>
    <t>EBIT (Ganancias antes de Impuestos e Intereses) :</t>
  </si>
  <si>
    <t>B</t>
  </si>
  <si>
    <t>Ventas:</t>
  </si>
  <si>
    <t>C</t>
  </si>
  <si>
    <t>Ganancias Retenidas:</t>
  </si>
  <si>
    <t>D</t>
  </si>
  <si>
    <t>Capital de Trabajo (Activos Circulantes - Pasivos Circulantes) :</t>
  </si>
  <si>
    <t>E</t>
  </si>
  <si>
    <t>F</t>
  </si>
  <si>
    <t>Activo Total:</t>
  </si>
  <si>
    <t>G</t>
  </si>
  <si>
    <t>Pasivo Total:</t>
  </si>
  <si>
    <t>Z  =</t>
  </si>
  <si>
    <t>(3.3 x A + B + 1.4 x C + 1.2 x D) / F + 0.6 x E / G</t>
  </si>
  <si>
    <t>Para empresas de capital abierto que cotizan en bolsa</t>
  </si>
  <si>
    <t>Z' =</t>
  </si>
  <si>
    <t>(0.717 x D  + 0.847 x C + 3.107 x A + 0.998 x B) / F + 0.42 x ( F - G) /G</t>
  </si>
  <si>
    <t>Para firmas y empresas privadas que no cotizan en bolsa</t>
  </si>
  <si>
    <t>Z'' =</t>
  </si>
  <si>
    <t>(6.56 x D + 3.26 x C + 6.72 x A) / F + 1.05 x (F - G) / G</t>
  </si>
  <si>
    <t>Para empresas manufactureras, industriales no manufactureras y mercados crediticios emergentes</t>
  </si>
  <si>
    <t>Valor de Mercado de la Empresa/Valor Contable</t>
  </si>
  <si>
    <t>Contingencia Cambiaria</t>
  </si>
  <si>
    <t>Pasivo en Divisas x Diferencia en tipo de cambio</t>
  </si>
  <si>
    <t>Saldo de pasivo  en divisas Bs.</t>
  </si>
  <si>
    <t>Contingencia Cambiaria Vs Patrimonio</t>
  </si>
  <si>
    <t>Contingencia Cambiaria Vs. Flujo de efectivo</t>
  </si>
  <si>
    <t>Contingencia Cambiaria Vs. Ganancias Desp.Imp.</t>
  </si>
  <si>
    <t>Nombre de la Empresa Evaluada</t>
  </si>
  <si>
    <t>Modelo de Evaluación Crediticia de Empresas</t>
  </si>
  <si>
    <t>Cuadre (Debe valer cero)</t>
  </si>
  <si>
    <t>(-) Aumento en Activos 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</si>
</sst>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1" fillId="0" borderId="0" xfId="0" applyFont="1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3" borderId="1" xfId="0" applyNumberFormat="1" applyFill="1" applyBorder="1"/>
    <xf numFmtId="9" fontId="0" fillId="3" borderId="1" xfId="2" applyFont="1" applyFill="1" applyBorder="1"/>
    <xf numFmtId="0" fontId="0" fillId="0" borderId="0" xfId="0" applyAlignment="1">
      <alignment horizontal="right"/>
    </xf>
    <xf numFmtId="9" fontId="0" fillId="4" borderId="1" xfId="2" applyFont="1" applyFill="1" applyBorder="1"/>
    <xf numFmtId="9" fontId="0" fillId="5" borderId="1" xfId="2" applyFont="1" applyFill="1" applyBorder="1"/>
    <xf numFmtId="9" fontId="0" fillId="6" borderId="1" xfId="2" applyFont="1" applyFill="1" applyBorder="1"/>
    <xf numFmtId="0" fontId="0" fillId="0" borderId="0" xfId="0" quotePrefix="1"/>
    <xf numFmtId="0" fontId="0" fillId="0" borderId="0" xfId="0" applyFill="1" applyBorder="1"/>
    <xf numFmtId="43" fontId="0" fillId="3" borderId="1" xfId="1" applyFont="1" applyFill="1" applyBorder="1"/>
    <xf numFmtId="164" fontId="0" fillId="3" borderId="1" xfId="1" applyNumberFormat="1" applyFont="1" applyFill="1" applyBorder="1"/>
    <xf numFmtId="164" fontId="1" fillId="3" borderId="1" xfId="1" applyNumberFormat="1" applyFont="1" applyFill="1" applyBorder="1"/>
    <xf numFmtId="164" fontId="1" fillId="0" borderId="0" xfId="1" applyNumberFormat="1" applyFont="1"/>
    <xf numFmtId="0" fontId="0" fillId="0" borderId="0" xfId="1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9" fontId="0" fillId="0" borderId="0" xfId="0" applyNumberFormat="1"/>
    <xf numFmtId="0" fontId="3" fillId="0" borderId="0" xfId="0" applyFont="1"/>
    <xf numFmtId="10" fontId="0" fillId="0" borderId="0" xfId="2" applyNumberFormat="1" applyFont="1" applyFill="1" applyBorder="1"/>
    <xf numFmtId="164" fontId="0" fillId="0" borderId="0" xfId="1" applyNumberFormat="1" applyFont="1" applyFill="1" applyBorder="1"/>
    <xf numFmtId="0" fontId="1" fillId="0" borderId="0" xfId="0" applyFont="1" applyFill="1"/>
    <xf numFmtId="43" fontId="1" fillId="3" borderId="1" xfId="1" applyFont="1" applyFill="1" applyBorder="1"/>
    <xf numFmtId="43" fontId="0" fillId="0" borderId="0" xfId="1" applyFont="1" applyFill="1" applyBorder="1"/>
    <xf numFmtId="10" fontId="0" fillId="0" borderId="0" xfId="0" applyNumberFormat="1" applyFill="1" applyBorder="1"/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right"/>
    </xf>
    <xf numFmtId="164" fontId="0" fillId="3" borderId="1" xfId="1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1" applyNumberFormat="1" applyFont="1"/>
    <xf numFmtId="164" fontId="0" fillId="3" borderId="1" xfId="1" applyNumberFormat="1" applyFont="1" applyFill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0" fontId="5" fillId="0" borderId="0" xfId="0" applyNumberFormat="1" applyFont="1" applyAlignment="1"/>
    <xf numFmtId="164" fontId="0" fillId="2" borderId="2" xfId="1" applyNumberFormat="1" applyFont="1" applyFill="1" applyBorder="1"/>
    <xf numFmtId="164" fontId="0" fillId="2" borderId="4" xfId="1" applyNumberFormat="1" applyFont="1" applyFill="1" applyBorder="1"/>
    <xf numFmtId="0" fontId="1" fillId="0" borderId="0" xfId="0" applyFont="1" applyAlignment="1">
      <alignment horizontal="left"/>
    </xf>
    <xf numFmtId="164" fontId="6" fillId="0" borderId="0" xfId="1" applyNumberFormat="1" applyFont="1"/>
    <xf numFmtId="164" fontId="1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0" fillId="0" borderId="1" xfId="1" applyFont="1" applyFill="1" applyBorder="1"/>
    <xf numFmtId="43" fontId="1" fillId="3" borderId="1" xfId="0" applyNumberFormat="1" applyFont="1" applyFill="1" applyBorder="1"/>
    <xf numFmtId="43" fontId="1" fillId="3" borderId="1" xfId="1" applyFont="1" applyFill="1" applyBorder="1" applyAlignment="1">
      <alignment horizontal="right"/>
    </xf>
    <xf numFmtId="164" fontId="1" fillId="0" borderId="0" xfId="1" applyNumberFormat="1" applyFont="1" applyAlignment="1">
      <alignment horizontal="right"/>
    </xf>
    <xf numFmtId="10" fontId="0" fillId="0" borderId="1" xfId="2" applyNumberFormat="1" applyFont="1" applyFill="1" applyBorder="1"/>
    <xf numFmtId="164" fontId="1" fillId="2" borderId="3" xfId="1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0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9" fontId="0" fillId="2" borderId="1" xfId="0" applyNumberFormat="1" applyFill="1" applyBorder="1" applyProtection="1">
      <protection locked="0"/>
    </xf>
    <xf numFmtId="9" fontId="0" fillId="2" borderId="1" xfId="2" applyFon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10" fontId="0" fillId="2" borderId="1" xfId="2" applyNumberFormat="1" applyFont="1" applyFill="1" applyBorder="1" applyProtection="1">
      <protection locked="0"/>
    </xf>
    <xf numFmtId="10" fontId="0" fillId="0" borderId="1" xfId="0" applyNumberFormat="1" applyFill="1" applyBorder="1" applyProtection="1"/>
    <xf numFmtId="164" fontId="0" fillId="0" borderId="0" xfId="0" applyNumberFormat="1"/>
    <xf numFmtId="0" fontId="0" fillId="0" borderId="1" xfId="0" applyFill="1" applyBorder="1" applyProtection="1"/>
    <xf numFmtId="43" fontId="0" fillId="0" borderId="1" xfId="1" applyFont="1" applyFill="1" applyBorder="1" applyProtection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</a:t>
            </a:r>
            <a:r>
              <a:rPr lang="es-VE" baseline="0"/>
              <a:t> en valores nominales</a:t>
            </a:r>
            <a:endParaRPr lang="es-V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'Gráficos Analíticos'!$A$3:$A$7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Analíticos'!$B$3:$B$7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'Gráficos Analíticos'!$A$3:$A$7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Analíticos'!$C$3:$C$7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Analíticos'!$A$3:$A$7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Analíticos'!$D$3:$D$7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28672"/>
        <c:axId val="102842752"/>
      </c:barChart>
      <c:catAx>
        <c:axId val="1028286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842752"/>
        <c:crosses val="autoZero"/>
        <c:auto val="1"/>
        <c:lblAlgn val="ctr"/>
        <c:lblOffset val="100"/>
        <c:noMultiLvlLbl val="0"/>
      </c:catAx>
      <c:valAx>
        <c:axId val="1028427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2828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Analíticos'!$B$73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'Gráficos Analíticos'!$A$74:$A$79</c:f>
              <c:strCache>
                <c:ptCount val="6"/>
                <c:pt idx="0">
                  <c:v>Efectivo Caja y Bancos</c:v>
                </c:pt>
                <c:pt idx="1">
                  <c:v>Cuentas por cobrar</c:v>
                </c:pt>
                <c:pt idx="2">
                  <c:v>Inventarios</c:v>
                </c:pt>
                <c:pt idx="3">
                  <c:v>Otros Activos Circulantes</c:v>
                </c:pt>
                <c:pt idx="4">
                  <c:v>Inversiones</c:v>
                </c:pt>
                <c:pt idx="5">
                  <c:v>Activos Fijos</c:v>
                </c:pt>
              </c:strCache>
            </c:strRef>
          </c:cat>
          <c:val>
            <c:numRef>
              <c:f>'Gráficos Analíticos'!$B$74:$B$79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Analíticos'!$B$80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'Gráficos Analíticos'!$A$81:$A$86</c:f>
              <c:strCache>
                <c:ptCount val="6"/>
                <c:pt idx="0">
                  <c:v>Efectivo Caja y Bancos</c:v>
                </c:pt>
                <c:pt idx="1">
                  <c:v>Cuentas por cobrar</c:v>
                </c:pt>
                <c:pt idx="2">
                  <c:v>Inventarios</c:v>
                </c:pt>
                <c:pt idx="3">
                  <c:v>Otros Activos Circulantes</c:v>
                </c:pt>
                <c:pt idx="4">
                  <c:v>Inversiones</c:v>
                </c:pt>
                <c:pt idx="5">
                  <c:v>Activos Fijos</c:v>
                </c:pt>
              </c:strCache>
            </c:strRef>
          </c:cat>
          <c:val>
            <c:numRef>
              <c:f>'Gráficos Analíticos'!$B$81:$B$86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Analíticos'!$B$87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'Gráficos Analíticos'!$A$88:$A$93</c:f>
              <c:strCache>
                <c:ptCount val="6"/>
                <c:pt idx="0">
                  <c:v>Efectivo Caja y Bancos</c:v>
                </c:pt>
                <c:pt idx="1">
                  <c:v>Cuentas por cobrar</c:v>
                </c:pt>
                <c:pt idx="2">
                  <c:v>Inventarios</c:v>
                </c:pt>
                <c:pt idx="3">
                  <c:v>Otros Activos Circulantes</c:v>
                </c:pt>
                <c:pt idx="4">
                  <c:v>Inversiones</c:v>
                </c:pt>
                <c:pt idx="5">
                  <c:v>Activos Fijos</c:v>
                </c:pt>
              </c:strCache>
            </c:strRef>
          </c:cat>
          <c:val>
            <c:numRef>
              <c:f>'Gráficos Analíticos'!$B$88:$B$93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Analíticos'!$B$94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'Gráficos Analíticos'!$A$95:$A$101</c:f>
              <c:strCache>
                <c:ptCount val="7"/>
                <c:pt idx="0">
                  <c:v>Cuentas por pagar a proveedores</c:v>
                </c:pt>
                <c:pt idx="1">
                  <c:v>Deuda con bancos</c:v>
                </c:pt>
                <c:pt idx="2">
                  <c:v>Porción circulante de deuda a largo plazo</c:v>
                </c:pt>
                <c:pt idx="3">
                  <c:v>Otros Pasivos Circulantes</c:v>
                </c:pt>
                <c:pt idx="4">
                  <c:v>Deudas de Largo Plazo</c:v>
                </c:pt>
                <c:pt idx="5">
                  <c:v>Otros Pasivos de Largo Plazo</c:v>
                </c:pt>
                <c:pt idx="6">
                  <c:v>Total Patrimonio</c:v>
                </c:pt>
              </c:strCache>
            </c:strRef>
          </c:cat>
          <c:val>
            <c:numRef>
              <c:f>'Gráficos Analíticos'!$B$95:$B$101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Analíticos'!$B$102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'Gráficos Analíticos'!$A$103:$A$109</c:f>
              <c:strCache>
                <c:ptCount val="7"/>
                <c:pt idx="0">
                  <c:v>Cuentas por pagar a proveedores</c:v>
                </c:pt>
                <c:pt idx="1">
                  <c:v>Deuda con bancos</c:v>
                </c:pt>
                <c:pt idx="2">
                  <c:v>Porción circulante de deuda a largo plazo</c:v>
                </c:pt>
                <c:pt idx="3">
                  <c:v>Otros Pasivos Circulantes</c:v>
                </c:pt>
                <c:pt idx="4">
                  <c:v>Deudas de Largo Plazo</c:v>
                </c:pt>
                <c:pt idx="5">
                  <c:v>Otros Pasivos de Largo Plazo</c:v>
                </c:pt>
                <c:pt idx="6">
                  <c:v>Total Patrimonio</c:v>
                </c:pt>
              </c:strCache>
            </c:strRef>
          </c:cat>
          <c:val>
            <c:numRef>
              <c:f>'Gráficos Analíticos'!$B$103:$B$109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Analíticos'!$B$110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'Gráficos Analíticos'!$A$111:$A$117</c:f>
              <c:strCache>
                <c:ptCount val="7"/>
                <c:pt idx="0">
                  <c:v>Cuentas por pagar a proveedores</c:v>
                </c:pt>
                <c:pt idx="1">
                  <c:v>Deuda con bancos</c:v>
                </c:pt>
                <c:pt idx="2">
                  <c:v>Porción circulante de deuda a largo plazo</c:v>
                </c:pt>
                <c:pt idx="3">
                  <c:v>Otros Pasivos Circulantes</c:v>
                </c:pt>
                <c:pt idx="4">
                  <c:v>Deudas de Largo Plazo</c:v>
                </c:pt>
                <c:pt idx="5">
                  <c:v>Otros Pasivos de Largo Plazo</c:v>
                </c:pt>
                <c:pt idx="6">
                  <c:v>Total Patrimonio</c:v>
                </c:pt>
              </c:strCache>
            </c:strRef>
          </c:cat>
          <c:val>
            <c:numRef>
              <c:f>'Gráficos Analíticos'!$B$111:$B$117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Analíticos'!$B$118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'Gráficos Analíticos'!$A$119:$A$125</c:f>
              <c:strCache>
                <c:ptCount val="7"/>
                <c:pt idx="0">
                  <c:v>Cuentas por pagar a proveedores</c:v>
                </c:pt>
                <c:pt idx="1">
                  <c:v>Deuda con bancos</c:v>
                </c:pt>
                <c:pt idx="2">
                  <c:v>Porción circulante de deuda a largo plazo</c:v>
                </c:pt>
                <c:pt idx="3">
                  <c:v>Otros Pasivos Circulantes</c:v>
                </c:pt>
                <c:pt idx="4">
                  <c:v>Deudas de Largo Plazo</c:v>
                </c:pt>
                <c:pt idx="5">
                  <c:v>Otros Pasivos de Largo Plazo</c:v>
                </c:pt>
                <c:pt idx="6">
                  <c:v>Total Patrimonio</c:v>
                </c:pt>
              </c:strCache>
            </c:strRef>
          </c:cat>
          <c:val>
            <c:numRef>
              <c:f>'Gráficos Analíticos'!$B$119:$B$125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Analíticos'!$B$126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'Gráficos Analíticos'!$A$127:$A$132</c:f>
              <c:strCache>
                <c:ptCount val="6"/>
                <c:pt idx="0">
                  <c:v>Costo de Ventas</c:v>
                </c:pt>
                <c:pt idx="1">
                  <c:v>Total Gastos</c:v>
                </c:pt>
                <c:pt idx="2">
                  <c:v>Otros Ingresos/ (Egresos)</c:v>
                </c:pt>
                <c:pt idx="3">
                  <c:v>Intereses pagados</c:v>
                </c:pt>
                <c:pt idx="4">
                  <c:v>Impuestos </c:v>
                </c:pt>
                <c:pt idx="5">
                  <c:v>Ganancia Después de Impuestos</c:v>
                </c:pt>
              </c:strCache>
            </c:strRef>
          </c:cat>
          <c:val>
            <c:numRef>
              <c:f>'Gráficos Analíticos'!$B$127:$B$132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Analíticos'!$B$133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'Gráficos Analíticos'!$A$134:$A$139</c:f>
              <c:strCache>
                <c:ptCount val="6"/>
                <c:pt idx="0">
                  <c:v>Costo de Ventas</c:v>
                </c:pt>
                <c:pt idx="1">
                  <c:v>Total Gastos</c:v>
                </c:pt>
                <c:pt idx="2">
                  <c:v>Otros Ingresos/ (Egresos)</c:v>
                </c:pt>
                <c:pt idx="3">
                  <c:v>Intereses pagados</c:v>
                </c:pt>
                <c:pt idx="4">
                  <c:v>Impuestos </c:v>
                </c:pt>
                <c:pt idx="5">
                  <c:v>Ganancia Después de Impuestos</c:v>
                </c:pt>
              </c:strCache>
            </c:strRef>
          </c:cat>
          <c:val>
            <c:numRef>
              <c:f>'Gráficos Analíticos'!$B$134:$B$139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Analíticos'!$B$140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'Gráficos Analíticos'!$A$141:$A$146</c:f>
              <c:strCache>
                <c:ptCount val="6"/>
                <c:pt idx="0">
                  <c:v>Costo de Ventas</c:v>
                </c:pt>
                <c:pt idx="1">
                  <c:v>Total Gastos</c:v>
                </c:pt>
                <c:pt idx="2">
                  <c:v>Otros Ingresos/ (Egresos)</c:v>
                </c:pt>
                <c:pt idx="3">
                  <c:v>Intereses pagados</c:v>
                </c:pt>
                <c:pt idx="4">
                  <c:v>Impuestos </c:v>
                </c:pt>
                <c:pt idx="5">
                  <c:v>Ganancia Después de Impuestos</c:v>
                </c:pt>
              </c:strCache>
            </c:strRef>
          </c:cat>
          <c:val>
            <c:numRef>
              <c:f>'Gráficos Analíticos'!$B$141:$B$146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al dólar oficial</a:t>
            </a:r>
            <a:endParaRPr lang="es-VE" sz="1800" b="0" i="0" u="none" strike="noStrike" baseline="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'Gráficos Analíticos'!$A$9:$A$13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'Gráficos Analíticos'!$A$9:$A$13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Analíticos'!$C$9:$C$13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Analíticos'!$A$9:$A$13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Analíticos'!$D$9:$D$13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77056"/>
        <c:axId val="102878592"/>
      </c:barChart>
      <c:catAx>
        <c:axId val="1028770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878592"/>
        <c:crosses val="autoZero"/>
        <c:auto val="1"/>
        <c:lblAlgn val="ctr"/>
        <c:lblOffset val="100"/>
        <c:noMultiLvlLbl val="0"/>
      </c:catAx>
      <c:valAx>
        <c:axId val="1028785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2877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Analíticos'!$B$147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'Gráficos Analíticos'!$A$148:$A$153</c:f>
              <c:strCache>
                <c:ptCount val="6"/>
                <c:pt idx="0">
                  <c:v>Costo de Ventas</c:v>
                </c:pt>
                <c:pt idx="1">
                  <c:v>Total Gastos</c:v>
                </c:pt>
                <c:pt idx="2">
                  <c:v>Otros Ingresos/ (Egresos)</c:v>
                </c:pt>
                <c:pt idx="3">
                  <c:v>Intereses pagados</c:v>
                </c:pt>
                <c:pt idx="4">
                  <c:v>Impuestos </c:v>
                </c:pt>
                <c:pt idx="5">
                  <c:v>Ganancia Después de Impuestos</c:v>
                </c:pt>
              </c:strCache>
            </c:strRef>
          </c:cat>
          <c:val>
            <c:numRef>
              <c:f>'Gráficos Analíticos'!$B$148:$B$153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al dólar</a:t>
            </a:r>
            <a:r>
              <a:rPr lang="es-VE" baseline="0"/>
              <a:t> paralelo</a:t>
            </a:r>
            <a:endParaRPr lang="es-V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Analíticos'!$B$14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'Gráficos Analíticos'!$A$15:$A$19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Analíticos'!$B$15:$B$19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Analíticos'!$C$14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'Gráficos Analíticos'!$A$15:$A$19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Analíticos'!$C$15:$C$19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Analíticos'!$D$14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Analíticos'!$A$15:$A$19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Analíticos'!$D$15:$D$19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57760"/>
        <c:axId val="105159296"/>
      </c:barChart>
      <c:catAx>
        <c:axId val="1051577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5159296"/>
        <c:crosses val="autoZero"/>
        <c:auto val="1"/>
        <c:lblAlgn val="ctr"/>
        <c:lblOffset val="100"/>
        <c:noMultiLvlLbl val="0"/>
      </c:catAx>
      <c:valAx>
        <c:axId val="1051592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5157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ajustada por inflación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Analíticos'!$B$20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'Gráficos Analíticos'!$A$21:$A$25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Analíticos'!$B$21:$B$25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Analíticos'!$C$20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'Gráficos Analíticos'!$A$21:$A$25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Analíticos'!$C$21:$C$25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Analíticos'!$D$20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Analíticos'!$A$21:$A$25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Analíticos'!$D$21:$D$25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95392"/>
        <c:axId val="105196928"/>
      </c:barChart>
      <c:catAx>
        <c:axId val="105195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5196928"/>
        <c:crosses val="autoZero"/>
        <c:auto val="1"/>
        <c:lblAlgn val="ctr"/>
        <c:lblOffset val="100"/>
        <c:noMultiLvlLbl val="0"/>
      </c:catAx>
      <c:valAx>
        <c:axId val="1051969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5195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en valores nominales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Analíticos'!$B$33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'Gráficos Analíticos'!$A$34:$A$38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Analíticos'!$B$34:$B$38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Analíticos'!$C$33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'Gráficos Analíticos'!$A$34:$A$38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Analíticos'!$C$34:$C$38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Analíticos'!$D$33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Analíticos'!$A$34:$A$38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Analíticos'!$D$34:$D$38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13312"/>
        <c:axId val="105219200"/>
      </c:barChart>
      <c:catAx>
        <c:axId val="105213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5219200"/>
        <c:crosses val="autoZero"/>
        <c:auto val="1"/>
        <c:lblAlgn val="ctr"/>
        <c:lblOffset val="100"/>
        <c:noMultiLvlLbl val="0"/>
      </c:catAx>
      <c:valAx>
        <c:axId val="1052192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5213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al dólar oficial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Analíticos'!$B$39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'Gráficos Analíticos'!$A$40:$A$44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Analíticos'!$B$40:$B$44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Analíticos'!$C$39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'Gráficos Analíticos'!$A$40:$A$44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Analíticos'!$C$40:$C$44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Analíticos'!$D$39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Analíticos'!$A$40:$A$44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Analíticos'!$D$40:$D$44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26240"/>
        <c:axId val="41640320"/>
      </c:barChart>
      <c:catAx>
        <c:axId val="41626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41640320"/>
        <c:crosses val="autoZero"/>
        <c:auto val="1"/>
        <c:lblAlgn val="ctr"/>
        <c:lblOffset val="100"/>
        <c:noMultiLvlLbl val="0"/>
      </c:catAx>
      <c:valAx>
        <c:axId val="416403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1626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</a:t>
            </a:r>
            <a:r>
              <a:rPr lang="es-VE" baseline="0"/>
              <a:t> al dólar paralelo</a:t>
            </a:r>
            <a:endParaRPr lang="es-V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Analíticos'!$B$45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'Gráficos Analíticos'!$A$46:$A$50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Analíticos'!$B$46:$B$50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Analíticos'!$C$45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'Gráficos Analíticos'!$A$46:$A$50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Analíticos'!$C$46:$C$50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Analíticos'!$D$45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Analíticos'!$A$46:$A$50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Analíticos'!$D$46:$D$50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08416"/>
        <c:axId val="102509952"/>
      </c:barChart>
      <c:catAx>
        <c:axId val="1025084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509952"/>
        <c:crosses val="autoZero"/>
        <c:auto val="1"/>
        <c:lblAlgn val="ctr"/>
        <c:lblOffset val="100"/>
        <c:noMultiLvlLbl val="0"/>
      </c:catAx>
      <c:valAx>
        <c:axId val="1025099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250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ajustada</a:t>
            </a:r>
            <a:r>
              <a:rPr lang="es-VE" baseline="0"/>
              <a:t> por inflación</a:t>
            </a:r>
            <a:endParaRPr lang="es-V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Analíticos'!$B$51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'Gráficos Analíticos'!$A$52:$A$56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Analíticos'!$B$52:$B$56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Analíticos'!$C$51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'Gráficos Analíticos'!$A$52:$A$56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Analíticos'!$C$52:$C$56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Analíticos'!$D$51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Analíticos'!$A$52:$A$56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Analíticos'!$D$52:$D$56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68672"/>
        <c:axId val="41470208"/>
      </c:barChart>
      <c:catAx>
        <c:axId val="414686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1470208"/>
        <c:crosses val="autoZero"/>
        <c:auto val="1"/>
        <c:lblAlgn val="ctr"/>
        <c:lblOffset val="100"/>
        <c:noMultiLvlLbl val="0"/>
      </c:catAx>
      <c:valAx>
        <c:axId val="414702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1468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Analíticos'!$B$66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'Gráficos Analíticos'!$A$67:$A$72</c:f>
              <c:strCache>
                <c:ptCount val="6"/>
                <c:pt idx="0">
                  <c:v>Efectivo Caja y Bancos</c:v>
                </c:pt>
                <c:pt idx="1">
                  <c:v>Cuentas por cobrar</c:v>
                </c:pt>
                <c:pt idx="2">
                  <c:v>Inventarios</c:v>
                </c:pt>
                <c:pt idx="3">
                  <c:v>Otros Activos Circulantes</c:v>
                </c:pt>
                <c:pt idx="4">
                  <c:v>Inversiones</c:v>
                </c:pt>
                <c:pt idx="5">
                  <c:v>Activos Fijos</c:v>
                </c:pt>
              </c:strCache>
            </c:strRef>
          </c:cat>
          <c:val>
            <c:numRef>
              <c:f>'Gráficos Analíticos'!$B$67:$B$72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croll" dx="15" fmlaLink="$F$15" horiz="1" max="100" page="5" val="0"/>
</file>

<file path=xl/ctrlProps/ctrlProp2.xml><?xml version="1.0" encoding="utf-8"?>
<formControlPr xmlns="http://schemas.microsoft.com/office/spreadsheetml/2009/9/main" objectType="Scroll" dx="15" fmlaLink="$F$16" horiz="1" max="100" page="5" val="0"/>
</file>

<file path=xl/ctrlProps/ctrlProp3.xml><?xml version="1.0" encoding="utf-8"?>
<formControlPr xmlns="http://schemas.microsoft.com/office/spreadsheetml/2009/9/main" objectType="Scroll" dx="15" fmlaLink="$F$17" horiz="1" max="100" page="5" val="0"/>
</file>

<file path=xl/ctrlProps/ctrlProp4.xml><?xml version="1.0" encoding="utf-8"?>
<formControlPr xmlns="http://schemas.microsoft.com/office/spreadsheetml/2009/9/main" objectType="Scroll" dx="15" fmlaLink="$F$19" horiz="1" max="100" page="5" val="2"/>
</file>

<file path=xl/ctrlProps/ctrlProp5.xml><?xml version="1.0" encoding="utf-8"?>
<formControlPr xmlns="http://schemas.microsoft.com/office/spreadsheetml/2009/9/main" objectType="Scroll" dx="15" fmlaLink="$F$21" horiz="1" max="100" page="5" val="25"/>
</file>

<file path=xl/ctrlProps/ctrlProp6.xml><?xml version="1.0" encoding="utf-8"?>
<formControlPr xmlns="http://schemas.microsoft.com/office/spreadsheetml/2009/9/main" objectType="Scroll" dx="15" fmlaLink="$F$22" horiz="1" max="100" page="5" val="37"/>
</file>

<file path=xl/ctrlProps/ctrlProp7.xml><?xml version="1.0" encoding="utf-8"?>
<formControlPr xmlns="http://schemas.microsoft.com/office/spreadsheetml/2009/9/main" objectType="Scroll" dx="15" fmlaLink="$F$23" horiz="1" max="100" page="5" val="25"/>
</file>

<file path=xl/ctrlProps/ctrlProp8.xml><?xml version="1.0" encoding="utf-8"?>
<formControlPr xmlns="http://schemas.microsoft.com/office/spreadsheetml/2009/9/main" objectType="Scroll" dx="15" fmlaLink="$F$14" horiz="1" max="100" page="5" val="50"/>
</file>

<file path=xl/ctrlProps/ctrlProp9.xml><?xml version="1.0" encoding="utf-8"?>
<formControlPr xmlns="http://schemas.microsoft.com/office/spreadsheetml/2009/9/main" objectType="Scroll" dx="15" fmlaLink="$F$20" horiz="1" max="100" page="5" val="50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14</xdr:row>
          <xdr:rowOff>19050</xdr:rowOff>
        </xdr:from>
        <xdr:to>
          <xdr:col>4</xdr:col>
          <xdr:colOff>542925</xdr:colOff>
          <xdr:row>14</xdr:row>
          <xdr:rowOff>142875</xdr:rowOff>
        </xdr:to>
        <xdr:sp macro="" textlink="">
          <xdr:nvSpPr>
            <xdr:cNvPr id="2052" name="Scroll Bar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15</xdr:row>
          <xdr:rowOff>19050</xdr:rowOff>
        </xdr:from>
        <xdr:to>
          <xdr:col>4</xdr:col>
          <xdr:colOff>542925</xdr:colOff>
          <xdr:row>15</xdr:row>
          <xdr:rowOff>142875</xdr:rowOff>
        </xdr:to>
        <xdr:sp macro="" textlink="">
          <xdr:nvSpPr>
            <xdr:cNvPr id="2054" name="Scroll Bar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16</xdr:row>
          <xdr:rowOff>19050</xdr:rowOff>
        </xdr:from>
        <xdr:to>
          <xdr:col>4</xdr:col>
          <xdr:colOff>542925</xdr:colOff>
          <xdr:row>16</xdr:row>
          <xdr:rowOff>142875</xdr:rowOff>
        </xdr:to>
        <xdr:sp macro="" textlink="">
          <xdr:nvSpPr>
            <xdr:cNvPr id="2055" name="Scroll Bar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18</xdr:row>
          <xdr:rowOff>19050</xdr:rowOff>
        </xdr:from>
        <xdr:to>
          <xdr:col>4</xdr:col>
          <xdr:colOff>542925</xdr:colOff>
          <xdr:row>18</xdr:row>
          <xdr:rowOff>142875</xdr:rowOff>
        </xdr:to>
        <xdr:sp macro="" textlink="">
          <xdr:nvSpPr>
            <xdr:cNvPr id="2056" name="Scroll Bar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20</xdr:row>
          <xdr:rowOff>19050</xdr:rowOff>
        </xdr:from>
        <xdr:to>
          <xdr:col>4</xdr:col>
          <xdr:colOff>542925</xdr:colOff>
          <xdr:row>20</xdr:row>
          <xdr:rowOff>142875</xdr:rowOff>
        </xdr:to>
        <xdr:sp macro="" textlink="">
          <xdr:nvSpPr>
            <xdr:cNvPr id="2057" name="Scroll Bar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21</xdr:row>
          <xdr:rowOff>19050</xdr:rowOff>
        </xdr:from>
        <xdr:to>
          <xdr:col>4</xdr:col>
          <xdr:colOff>542925</xdr:colOff>
          <xdr:row>21</xdr:row>
          <xdr:rowOff>142875</xdr:rowOff>
        </xdr:to>
        <xdr:sp macro="" textlink="">
          <xdr:nvSpPr>
            <xdr:cNvPr id="2058" name="Scroll Bar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22</xdr:row>
          <xdr:rowOff>19050</xdr:rowOff>
        </xdr:from>
        <xdr:to>
          <xdr:col>4</xdr:col>
          <xdr:colOff>542925</xdr:colOff>
          <xdr:row>22</xdr:row>
          <xdr:rowOff>142875</xdr:rowOff>
        </xdr:to>
        <xdr:sp macro="" textlink="">
          <xdr:nvSpPr>
            <xdr:cNvPr id="2059" name="Scroll Bar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13</xdr:row>
          <xdr:rowOff>28575</xdr:rowOff>
        </xdr:from>
        <xdr:to>
          <xdr:col>4</xdr:col>
          <xdr:colOff>542925</xdr:colOff>
          <xdr:row>13</xdr:row>
          <xdr:rowOff>152400</xdr:rowOff>
        </xdr:to>
        <xdr:sp macro="" textlink="">
          <xdr:nvSpPr>
            <xdr:cNvPr id="2060" name="Scroll Bar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19</xdr:row>
          <xdr:rowOff>19050</xdr:rowOff>
        </xdr:from>
        <xdr:to>
          <xdr:col>4</xdr:col>
          <xdr:colOff>542925</xdr:colOff>
          <xdr:row>19</xdr:row>
          <xdr:rowOff>142875</xdr:rowOff>
        </xdr:to>
        <xdr:sp macro="" textlink="">
          <xdr:nvSpPr>
            <xdr:cNvPr id="2061" name="Scroll Bar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</xdr:row>
      <xdr:rowOff>133350</xdr:rowOff>
    </xdr:from>
    <xdr:to>
      <xdr:col>12</xdr:col>
      <xdr:colOff>495300</xdr:colOff>
      <xdr:row>16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17</xdr:row>
      <xdr:rowOff>47625</xdr:rowOff>
    </xdr:from>
    <xdr:to>
      <xdr:col>12</xdr:col>
      <xdr:colOff>495300</xdr:colOff>
      <xdr:row>31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209550</xdr:colOff>
      <xdr:row>1</xdr:row>
      <xdr:rowOff>133350</xdr:rowOff>
    </xdr:from>
    <xdr:to>
      <xdr:col>20</xdr:col>
      <xdr:colOff>514350</xdr:colOff>
      <xdr:row>16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190500</xdr:colOff>
      <xdr:row>17</xdr:row>
      <xdr:rowOff>76200</xdr:rowOff>
    </xdr:from>
    <xdr:to>
      <xdr:col>20</xdr:col>
      <xdr:colOff>495300</xdr:colOff>
      <xdr:row>31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190500</xdr:colOff>
      <xdr:row>32</xdr:row>
      <xdr:rowOff>142875</xdr:rowOff>
    </xdr:from>
    <xdr:to>
      <xdr:col>12</xdr:col>
      <xdr:colOff>495300</xdr:colOff>
      <xdr:row>47</xdr:row>
      <xdr:rowOff>28575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180975</xdr:colOff>
      <xdr:row>48</xdr:row>
      <xdr:rowOff>47625</xdr:rowOff>
    </xdr:from>
    <xdr:to>
      <xdr:col>12</xdr:col>
      <xdr:colOff>485775</xdr:colOff>
      <xdr:row>62</xdr:row>
      <xdr:rowOff>123825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200025</xdr:colOff>
      <xdr:row>32</xdr:row>
      <xdr:rowOff>171450</xdr:rowOff>
    </xdr:from>
    <xdr:to>
      <xdr:col>20</xdr:col>
      <xdr:colOff>504825</xdr:colOff>
      <xdr:row>47</xdr:row>
      <xdr:rowOff>57150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171450</xdr:colOff>
      <xdr:row>48</xdr:row>
      <xdr:rowOff>47625</xdr:rowOff>
    </xdr:from>
    <xdr:to>
      <xdr:col>20</xdr:col>
      <xdr:colOff>476250</xdr:colOff>
      <xdr:row>62</xdr:row>
      <xdr:rowOff>123825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161925</xdr:colOff>
      <xdr:row>64</xdr:row>
      <xdr:rowOff>47625</xdr:rowOff>
    </xdr:from>
    <xdr:to>
      <xdr:col>12</xdr:col>
      <xdr:colOff>466725</xdr:colOff>
      <xdr:row>78</xdr:row>
      <xdr:rowOff>123825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161925</xdr:colOff>
      <xdr:row>64</xdr:row>
      <xdr:rowOff>47625</xdr:rowOff>
    </xdr:from>
    <xdr:to>
      <xdr:col>20</xdr:col>
      <xdr:colOff>466725</xdr:colOff>
      <xdr:row>78</xdr:row>
      <xdr:rowOff>123825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190500</xdr:colOff>
      <xdr:row>79</xdr:row>
      <xdr:rowOff>152400</xdr:rowOff>
    </xdr:from>
    <xdr:to>
      <xdr:col>12</xdr:col>
      <xdr:colOff>495300</xdr:colOff>
      <xdr:row>94</xdr:row>
      <xdr:rowOff>38100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133350</xdr:colOff>
      <xdr:row>79</xdr:row>
      <xdr:rowOff>152400</xdr:rowOff>
    </xdr:from>
    <xdr:to>
      <xdr:col>20</xdr:col>
      <xdr:colOff>438150</xdr:colOff>
      <xdr:row>94</xdr:row>
      <xdr:rowOff>38100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209550</xdr:colOff>
      <xdr:row>95</xdr:row>
      <xdr:rowOff>38100</xdr:rowOff>
    </xdr:from>
    <xdr:to>
      <xdr:col>12</xdr:col>
      <xdr:colOff>514350</xdr:colOff>
      <xdr:row>109</xdr:row>
      <xdr:rowOff>114300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76200</xdr:colOff>
      <xdr:row>95</xdr:row>
      <xdr:rowOff>47625</xdr:rowOff>
    </xdr:from>
    <xdr:to>
      <xdr:col>20</xdr:col>
      <xdr:colOff>381000</xdr:colOff>
      <xdr:row>109</xdr:row>
      <xdr:rowOff>123825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228600</xdr:colOff>
      <xdr:row>110</xdr:row>
      <xdr:rowOff>161925</xdr:rowOff>
    </xdr:from>
    <xdr:to>
      <xdr:col>12</xdr:col>
      <xdr:colOff>533400</xdr:colOff>
      <xdr:row>125</xdr:row>
      <xdr:rowOff>47625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110</xdr:row>
      <xdr:rowOff>171450</xdr:rowOff>
    </xdr:from>
    <xdr:to>
      <xdr:col>20</xdr:col>
      <xdr:colOff>400050</xdr:colOff>
      <xdr:row>125</xdr:row>
      <xdr:rowOff>57150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238125</xdr:colOff>
      <xdr:row>126</xdr:row>
      <xdr:rowOff>38100</xdr:rowOff>
    </xdr:from>
    <xdr:to>
      <xdr:col>12</xdr:col>
      <xdr:colOff>542925</xdr:colOff>
      <xdr:row>140</xdr:row>
      <xdr:rowOff>114300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104775</xdr:colOff>
      <xdr:row>126</xdr:row>
      <xdr:rowOff>47625</xdr:rowOff>
    </xdr:from>
    <xdr:to>
      <xdr:col>20</xdr:col>
      <xdr:colOff>409575</xdr:colOff>
      <xdr:row>140</xdr:row>
      <xdr:rowOff>123825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238125</xdr:colOff>
      <xdr:row>141</xdr:row>
      <xdr:rowOff>123825</xdr:rowOff>
    </xdr:from>
    <xdr:to>
      <xdr:col>12</xdr:col>
      <xdr:colOff>542925</xdr:colOff>
      <xdr:row>156</xdr:row>
      <xdr:rowOff>9525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104775</xdr:colOff>
      <xdr:row>141</xdr:row>
      <xdr:rowOff>133350</xdr:rowOff>
    </xdr:from>
    <xdr:to>
      <xdr:col>20</xdr:col>
      <xdr:colOff>409575</xdr:colOff>
      <xdr:row>156</xdr:row>
      <xdr:rowOff>19050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="140" zoomScaleNormal="140" workbookViewId="0">
      <selection activeCell="B3" sqref="B3"/>
    </sheetView>
  </sheetViews>
  <sheetFormatPr defaultRowHeight="15" x14ac:dyDescent="0.25"/>
  <cols>
    <col min="1" max="1" width="47.85546875" style="2" bestFit="1" customWidth="1"/>
    <col min="2" max="2" width="9.7109375" style="2" bestFit="1" customWidth="1"/>
    <col min="3" max="4" width="10.5703125" style="2" bestFit="1" customWidth="1"/>
    <col min="5" max="7" width="9.140625" style="2"/>
    <col min="8" max="8" width="52.28515625" style="2" bestFit="1" customWidth="1"/>
    <col min="9" max="11" width="9.5703125" style="2" bestFit="1" customWidth="1"/>
    <col min="12" max="16384" width="9.140625" style="2"/>
  </cols>
  <sheetData>
    <row r="1" spans="1:11" ht="21" x14ac:dyDescent="0.35">
      <c r="A1" s="43" t="s">
        <v>184</v>
      </c>
    </row>
    <row r="2" spans="1:11" ht="21" x14ac:dyDescent="0.35">
      <c r="A2" s="43"/>
    </row>
    <row r="3" spans="1:11" x14ac:dyDescent="0.25">
      <c r="A3" s="44" t="s">
        <v>183</v>
      </c>
      <c r="B3" s="51"/>
      <c r="C3" s="40"/>
      <c r="D3" s="40"/>
      <c r="E3" s="40"/>
      <c r="F3" s="40"/>
      <c r="G3" s="41"/>
    </row>
    <row r="4" spans="1:11" x14ac:dyDescent="0.25">
      <c r="A4" s="45" t="s">
        <v>2</v>
      </c>
      <c r="B4" s="52">
        <v>2013</v>
      </c>
      <c r="C4"/>
    </row>
    <row r="5" spans="1:11" x14ac:dyDescent="0.25">
      <c r="A5" s="29"/>
      <c r="B5" s="11"/>
      <c r="C5"/>
    </row>
    <row r="6" spans="1:11" x14ac:dyDescent="0.25">
      <c r="A6" s="15" t="s">
        <v>68</v>
      </c>
      <c r="H6" s="15" t="s">
        <v>69</v>
      </c>
    </row>
    <row r="7" spans="1:11" x14ac:dyDescent="0.25">
      <c r="B7" s="36">
        <f>'Datos Cuantitativos'!D3</f>
        <v>2013</v>
      </c>
      <c r="C7" s="36">
        <f>'Datos Cuantitativos'!C3</f>
        <v>2012</v>
      </c>
      <c r="D7" s="36">
        <f>'Datos Cuantitativos'!B3</f>
        <v>2011</v>
      </c>
      <c r="E7" s="36"/>
      <c r="F7" s="36"/>
      <c r="G7" s="36"/>
      <c r="H7" s="36"/>
      <c r="I7" s="36">
        <f>'Llenado de Estados Financieros'!B7</f>
        <v>2013</v>
      </c>
      <c r="J7" s="36">
        <f>'Llenado de Estados Financieros'!C7</f>
        <v>2012</v>
      </c>
      <c r="K7" s="36">
        <f>'Llenado de Estados Financieros'!D7</f>
        <v>2011</v>
      </c>
    </row>
    <row r="8" spans="1:11" x14ac:dyDescent="0.25">
      <c r="A8" s="2" t="s">
        <v>3</v>
      </c>
      <c r="B8" s="53"/>
      <c r="C8" s="53"/>
      <c r="D8" s="53"/>
      <c r="H8" s="2" t="s">
        <v>28</v>
      </c>
      <c r="I8" s="53"/>
      <c r="J8" s="53"/>
      <c r="K8" s="53"/>
    </row>
    <row r="9" spans="1:11" x14ac:dyDescent="0.25">
      <c r="A9" s="2" t="s">
        <v>4</v>
      </c>
      <c r="B9" s="53"/>
      <c r="C9" s="53"/>
      <c r="D9" s="53"/>
      <c r="H9" s="2" t="s">
        <v>29</v>
      </c>
      <c r="I9" s="53"/>
      <c r="J9" s="53"/>
      <c r="K9" s="53"/>
    </row>
    <row r="10" spans="1:11" x14ac:dyDescent="0.25">
      <c r="A10" s="2" t="s">
        <v>5</v>
      </c>
      <c r="B10" s="53"/>
      <c r="C10" s="53"/>
      <c r="D10" s="53"/>
    </row>
    <row r="11" spans="1:11" x14ac:dyDescent="0.25">
      <c r="A11" s="2" t="s">
        <v>10</v>
      </c>
      <c r="B11" s="53"/>
      <c r="C11" s="53"/>
      <c r="D11" s="53"/>
      <c r="H11" s="2" t="s">
        <v>30</v>
      </c>
      <c r="I11" s="2">
        <f>I8-I9</f>
        <v>0</v>
      </c>
      <c r="J11" s="2">
        <f>J8-J9</f>
        <v>0</v>
      </c>
      <c r="K11" s="2">
        <f>K8-K9</f>
        <v>0</v>
      </c>
    </row>
    <row r="13" spans="1:11" x14ac:dyDescent="0.25">
      <c r="A13" s="2" t="s">
        <v>9</v>
      </c>
      <c r="B13" s="2">
        <f>SUM(B8:B11)</f>
        <v>0</v>
      </c>
      <c r="C13" s="2">
        <f>SUM(C8:C11)</f>
        <v>0</v>
      </c>
      <c r="D13" s="2">
        <f>SUM(D8:D11)</f>
        <v>0</v>
      </c>
      <c r="H13" s="2" t="s">
        <v>31</v>
      </c>
      <c r="I13" s="53"/>
      <c r="J13" s="53"/>
      <c r="K13" s="53"/>
    </row>
    <row r="14" spans="1:11" x14ac:dyDescent="0.25">
      <c r="H14" s="2" t="s">
        <v>32</v>
      </c>
      <c r="I14" s="53"/>
      <c r="J14" s="53"/>
      <c r="K14" s="53"/>
    </row>
    <row r="15" spans="1:11" x14ac:dyDescent="0.25">
      <c r="A15" s="2" t="s">
        <v>6</v>
      </c>
      <c r="B15" s="53"/>
      <c r="C15" s="53"/>
      <c r="D15" s="53"/>
      <c r="H15" s="2" t="s">
        <v>33</v>
      </c>
      <c r="I15" s="53"/>
      <c r="J15" s="53"/>
      <c r="K15" s="53"/>
    </row>
    <row r="16" spans="1:11" x14ac:dyDescent="0.25">
      <c r="A16" s="2" t="s">
        <v>7</v>
      </c>
      <c r="B16" s="53"/>
      <c r="C16" s="53"/>
      <c r="D16" s="53"/>
    </row>
    <row r="17" spans="1:11" x14ac:dyDescent="0.25">
      <c r="H17" s="2" t="s">
        <v>34</v>
      </c>
      <c r="I17" s="2">
        <f>SUM(I13:I15)</f>
        <v>0</v>
      </c>
      <c r="J17" s="2">
        <f>SUM(J13:J15)</f>
        <v>0</v>
      </c>
      <c r="K17" s="2">
        <f>SUM(K13:K15)</f>
        <v>0</v>
      </c>
    </row>
    <row r="18" spans="1:11" x14ac:dyDescent="0.25">
      <c r="A18" s="2" t="s">
        <v>8</v>
      </c>
      <c r="B18" s="2">
        <f>B16+B15</f>
        <v>0</v>
      </c>
      <c r="C18" s="2">
        <f>C16+C15</f>
        <v>0</v>
      </c>
      <c r="D18" s="2">
        <f>D16+D15</f>
        <v>0</v>
      </c>
    </row>
    <row r="19" spans="1:11" x14ac:dyDescent="0.25">
      <c r="H19" s="2" t="s">
        <v>39</v>
      </c>
      <c r="I19" s="2">
        <f>I11-I17</f>
        <v>0</v>
      </c>
      <c r="J19" s="2">
        <f>J11-J17</f>
        <v>0</v>
      </c>
      <c r="K19" s="2">
        <f>K11-K17</f>
        <v>0</v>
      </c>
    </row>
    <row r="20" spans="1:11" x14ac:dyDescent="0.25">
      <c r="A20" s="2" t="s">
        <v>27</v>
      </c>
      <c r="B20" s="2">
        <f>B18+B13</f>
        <v>0</v>
      </c>
      <c r="C20" s="2">
        <f>C18+C13</f>
        <v>0</v>
      </c>
      <c r="D20" s="2">
        <f>D18+D13</f>
        <v>0</v>
      </c>
    </row>
    <row r="21" spans="1:11" x14ac:dyDescent="0.25">
      <c r="H21" s="2" t="s">
        <v>41</v>
      </c>
      <c r="I21" s="53"/>
      <c r="J21" s="53"/>
      <c r="K21" s="53"/>
    </row>
    <row r="22" spans="1:11" x14ac:dyDescent="0.25">
      <c r="A22" s="2" t="s">
        <v>11</v>
      </c>
      <c r="B22" s="53"/>
      <c r="C22" s="53"/>
      <c r="D22" s="53"/>
    </row>
    <row r="23" spans="1:11" x14ac:dyDescent="0.25">
      <c r="A23" s="2" t="s">
        <v>12</v>
      </c>
      <c r="B23" s="53"/>
      <c r="C23" s="53"/>
      <c r="D23" s="53"/>
      <c r="H23" s="2" t="s">
        <v>40</v>
      </c>
      <c r="I23" s="2">
        <f>I19+I21</f>
        <v>0</v>
      </c>
      <c r="J23" s="2">
        <f>J19+J21</f>
        <v>0</v>
      </c>
      <c r="K23" s="2">
        <f>K19+K21</f>
        <v>0</v>
      </c>
    </row>
    <row r="24" spans="1:11" x14ac:dyDescent="0.25">
      <c r="A24" s="2" t="s">
        <v>13</v>
      </c>
      <c r="B24" s="53"/>
      <c r="C24" s="53"/>
      <c r="D24" s="53"/>
    </row>
    <row r="25" spans="1:11" x14ac:dyDescent="0.25">
      <c r="A25" s="2" t="s">
        <v>14</v>
      </c>
      <c r="B25" s="53"/>
      <c r="C25" s="53"/>
      <c r="D25" s="53"/>
      <c r="H25" s="2" t="s">
        <v>35</v>
      </c>
      <c r="I25" s="53"/>
      <c r="J25" s="53"/>
      <c r="K25" s="53"/>
    </row>
    <row r="27" spans="1:11" x14ac:dyDescent="0.25">
      <c r="A27" s="2" t="s">
        <v>15</v>
      </c>
      <c r="B27" s="2">
        <f>SUM(B22:B25)</f>
        <v>0</v>
      </c>
      <c r="C27" s="2">
        <f>SUM(C22:C25)</f>
        <v>0</v>
      </c>
      <c r="D27" s="2">
        <f>SUM(D22:D25)</f>
        <v>0</v>
      </c>
      <c r="H27" s="2" t="s">
        <v>36</v>
      </c>
      <c r="I27" s="2">
        <f>I23-I25</f>
        <v>0</v>
      </c>
      <c r="J27" s="2">
        <f>J23-J25</f>
        <v>0</v>
      </c>
      <c r="K27" s="2">
        <f>K23-K25</f>
        <v>0</v>
      </c>
    </row>
    <row r="29" spans="1:11" x14ac:dyDescent="0.25">
      <c r="A29" s="2" t="s">
        <v>16</v>
      </c>
      <c r="B29" s="53"/>
      <c r="C29" s="53"/>
      <c r="D29" s="53"/>
      <c r="H29" s="2" t="s">
        <v>37</v>
      </c>
      <c r="I29" s="53"/>
      <c r="J29" s="53"/>
      <c r="K29" s="53"/>
    </row>
    <row r="30" spans="1:11" x14ac:dyDescent="0.25">
      <c r="A30" s="2" t="s">
        <v>17</v>
      </c>
      <c r="B30" s="53"/>
      <c r="C30" s="53"/>
      <c r="D30" s="53"/>
    </row>
    <row r="31" spans="1:11" x14ac:dyDescent="0.25">
      <c r="H31" s="2" t="s">
        <v>38</v>
      </c>
      <c r="I31" s="2">
        <f>I27-I29</f>
        <v>0</v>
      </c>
      <c r="J31" s="2">
        <f>J27-J29</f>
        <v>0</v>
      </c>
      <c r="K31" s="2">
        <f>K27-K29</f>
        <v>0</v>
      </c>
    </row>
    <row r="32" spans="1:11" x14ac:dyDescent="0.25">
      <c r="A32" s="2" t="s">
        <v>18</v>
      </c>
      <c r="B32" s="2">
        <f>B30+B29</f>
        <v>0</v>
      </c>
      <c r="C32" s="2">
        <f>C30+C29</f>
        <v>0</v>
      </c>
      <c r="D32" s="2">
        <f>D30+D29</f>
        <v>0</v>
      </c>
    </row>
    <row r="33" spans="1:11" x14ac:dyDescent="0.25">
      <c r="I33" s="36">
        <f>J33+1</f>
        <v>2014</v>
      </c>
      <c r="J33" s="36">
        <f>K33+1</f>
        <v>2013</v>
      </c>
      <c r="K33" s="36">
        <f>J7</f>
        <v>2012</v>
      </c>
    </row>
    <row r="34" spans="1:11" x14ac:dyDescent="0.25">
      <c r="A34" s="2" t="s">
        <v>19</v>
      </c>
      <c r="B34" s="2">
        <f>B32+B27</f>
        <v>0</v>
      </c>
      <c r="C34" s="2">
        <f>C32+C27</f>
        <v>0</v>
      </c>
      <c r="D34" s="2">
        <f>D32+D27</f>
        <v>0</v>
      </c>
      <c r="H34" s="2" t="s">
        <v>85</v>
      </c>
      <c r="I34" s="53"/>
      <c r="J34" s="53"/>
      <c r="K34" s="53"/>
    </row>
    <row r="36" spans="1:11" x14ac:dyDescent="0.25">
      <c r="A36" s="2" t="s">
        <v>20</v>
      </c>
      <c r="B36" s="53"/>
      <c r="C36" s="53"/>
      <c r="D36" s="53"/>
    </row>
    <row r="37" spans="1:11" x14ac:dyDescent="0.25">
      <c r="A37" s="2" t="s">
        <v>23</v>
      </c>
      <c r="B37" s="53"/>
      <c r="C37" s="53"/>
      <c r="D37" s="53"/>
    </row>
    <row r="38" spans="1:11" x14ac:dyDescent="0.25">
      <c r="A38" s="2" t="s">
        <v>21</v>
      </c>
      <c r="B38" s="53"/>
      <c r="C38" s="53"/>
      <c r="D38" s="53"/>
    </row>
    <row r="39" spans="1:11" x14ac:dyDescent="0.25">
      <c r="A39" s="2" t="s">
        <v>22</v>
      </c>
      <c r="B39" s="53"/>
      <c r="C39" s="53"/>
      <c r="D39" s="53"/>
    </row>
    <row r="40" spans="1:11" x14ac:dyDescent="0.25">
      <c r="A40" s="2" t="s">
        <v>24</v>
      </c>
      <c r="B40" s="53"/>
      <c r="C40" s="53"/>
      <c r="D40" s="53"/>
    </row>
    <row r="42" spans="1:11" x14ac:dyDescent="0.25">
      <c r="A42" s="2" t="s">
        <v>25</v>
      </c>
      <c r="B42" s="2">
        <f>SUM(B36:B40)</f>
        <v>0</v>
      </c>
      <c r="C42" s="2">
        <f>SUM(C36:C40)</f>
        <v>0</v>
      </c>
      <c r="D42" s="2">
        <f>SUM(D36:D40)</f>
        <v>0</v>
      </c>
    </row>
    <row r="44" spans="1:11" x14ac:dyDescent="0.25">
      <c r="A44" s="2" t="s">
        <v>26</v>
      </c>
      <c r="B44" s="2">
        <f>B42+B34</f>
        <v>0</v>
      </c>
      <c r="C44" s="2">
        <f>C42+C34</f>
        <v>0</v>
      </c>
      <c r="D44" s="2">
        <f>D42+D34</f>
        <v>0</v>
      </c>
    </row>
    <row r="46" spans="1:11" x14ac:dyDescent="0.25">
      <c r="A46" s="2" t="s">
        <v>185</v>
      </c>
      <c r="B46" s="2">
        <f>B44-B20</f>
        <v>0</v>
      </c>
      <c r="C46" s="2">
        <f t="shared" ref="C46:D46" si="0">C44-C20</f>
        <v>0</v>
      </c>
      <c r="D46" s="2">
        <f t="shared" si="0"/>
        <v>0</v>
      </c>
    </row>
  </sheetData>
  <sheetProtection password="D825" sheet="1" objects="1" scenarios="1" selectLockedCell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zoomScale="160" zoomScaleNormal="160" workbookViewId="0">
      <selection activeCell="B4" sqref="B4"/>
    </sheetView>
  </sheetViews>
  <sheetFormatPr defaultRowHeight="15" x14ac:dyDescent="0.25"/>
  <cols>
    <col min="1" max="1" width="45.85546875" bestFit="1" customWidth="1"/>
    <col min="5" max="5" width="8.28515625" customWidth="1"/>
    <col min="6" max="6" width="8" customWidth="1"/>
    <col min="7" max="7" width="8.140625" customWidth="1"/>
    <col min="8" max="8" width="45.85546875" bestFit="1" customWidth="1"/>
    <col min="9" max="9" width="9.7109375" customWidth="1"/>
  </cols>
  <sheetData>
    <row r="1" spans="1:9" x14ac:dyDescent="0.25">
      <c r="A1" s="1" t="s">
        <v>0</v>
      </c>
      <c r="H1" s="1" t="s">
        <v>105</v>
      </c>
    </row>
    <row r="2" spans="1:9" x14ac:dyDescent="0.25">
      <c r="I2" s="1"/>
    </row>
    <row r="3" spans="1:9" x14ac:dyDescent="0.25">
      <c r="B3" s="1">
        <f>C3-1</f>
        <v>2011</v>
      </c>
      <c r="C3" s="1">
        <f>D3-1</f>
        <v>2012</v>
      </c>
      <c r="D3" s="1">
        <f>'Llenado de Estados Financieros'!B4</f>
        <v>2013</v>
      </c>
      <c r="E3" s="1">
        <f>D3+1</f>
        <v>2014</v>
      </c>
      <c r="F3" s="1"/>
      <c r="H3" s="1" t="s">
        <v>42</v>
      </c>
    </row>
    <row r="4" spans="1:9" x14ac:dyDescent="0.25">
      <c r="A4" t="s">
        <v>71</v>
      </c>
      <c r="B4" s="54">
        <v>1</v>
      </c>
      <c r="C4" s="54">
        <v>1</v>
      </c>
      <c r="D4" s="54">
        <v>1</v>
      </c>
      <c r="E4" s="54">
        <v>1</v>
      </c>
      <c r="F4" s="27"/>
      <c r="H4" t="s">
        <v>48</v>
      </c>
      <c r="I4" s="54">
        <v>0.5</v>
      </c>
    </row>
    <row r="5" spans="1:9" x14ac:dyDescent="0.25">
      <c r="A5" t="s">
        <v>72</v>
      </c>
      <c r="B5" s="54">
        <v>1</v>
      </c>
      <c r="C5" s="54">
        <v>1</v>
      </c>
      <c r="D5" s="54">
        <v>1</v>
      </c>
      <c r="E5" s="54">
        <v>1</v>
      </c>
      <c r="F5" s="27"/>
      <c r="H5" t="s">
        <v>49</v>
      </c>
      <c r="I5" s="46">
        <f>(1-I4)/I4</f>
        <v>1</v>
      </c>
    </row>
    <row r="6" spans="1:9" x14ac:dyDescent="0.25">
      <c r="A6" t="s">
        <v>73</v>
      </c>
      <c r="B6" s="54">
        <v>1</v>
      </c>
      <c r="C6" s="54">
        <v>1</v>
      </c>
      <c r="D6" s="54">
        <v>1</v>
      </c>
      <c r="E6" s="54">
        <v>1</v>
      </c>
      <c r="F6" s="11"/>
      <c r="H6" s="1" t="s">
        <v>43</v>
      </c>
    </row>
    <row r="7" spans="1:9" x14ac:dyDescent="0.25">
      <c r="A7" t="s">
        <v>74</v>
      </c>
      <c r="B7" s="65">
        <f>C6</f>
        <v>1</v>
      </c>
      <c r="C7" s="65">
        <f>D6</f>
        <v>1</v>
      </c>
      <c r="D7" s="54">
        <v>1</v>
      </c>
      <c r="E7" s="54">
        <v>1</v>
      </c>
      <c r="F7" s="27"/>
      <c r="H7" t="s">
        <v>50</v>
      </c>
      <c r="I7" s="54">
        <v>1.2</v>
      </c>
    </row>
    <row r="8" spans="1:9" x14ac:dyDescent="0.25">
      <c r="A8" t="s">
        <v>1</v>
      </c>
      <c r="B8" s="56">
        <v>3.2000000000000001E-2</v>
      </c>
      <c r="C8" s="56">
        <v>2.1000000000000001E-2</v>
      </c>
      <c r="D8" s="56">
        <v>1.4999999999999999E-2</v>
      </c>
      <c r="E8" s="56">
        <v>1.7000000000000001E-2</v>
      </c>
      <c r="F8" s="28"/>
      <c r="H8" t="s">
        <v>51</v>
      </c>
      <c r="I8" s="54">
        <v>0.9</v>
      </c>
    </row>
    <row r="9" spans="1:9" x14ac:dyDescent="0.25">
      <c r="A9" t="s">
        <v>78</v>
      </c>
      <c r="B9" s="62">
        <v>1</v>
      </c>
      <c r="C9" s="62">
        <f>B10</f>
        <v>1.032</v>
      </c>
      <c r="D9" s="62">
        <f>C10</f>
        <v>1.0536719999999999</v>
      </c>
      <c r="E9" s="62">
        <f>D10</f>
        <v>1.0694770799999997</v>
      </c>
      <c r="F9" s="28"/>
      <c r="H9" t="s">
        <v>52</v>
      </c>
      <c r="I9" s="54">
        <v>0.3</v>
      </c>
    </row>
    <row r="10" spans="1:9" x14ac:dyDescent="0.25">
      <c r="A10" t="s">
        <v>79</v>
      </c>
      <c r="B10" s="62">
        <f>(B9*(1+B8))</f>
        <v>1.032</v>
      </c>
      <c r="C10" s="62">
        <f>(C9*(1+C8))</f>
        <v>1.0536719999999999</v>
      </c>
      <c r="D10" s="62">
        <f>(D9*(1+D8))</f>
        <v>1.0694770799999997</v>
      </c>
      <c r="E10" s="62">
        <f>(E9*(1+E8))</f>
        <v>1.0876581903599996</v>
      </c>
      <c r="F10" s="28"/>
      <c r="H10" s="1" t="s">
        <v>44</v>
      </c>
    </row>
    <row r="11" spans="1:9" x14ac:dyDescent="0.25">
      <c r="H11" t="s">
        <v>53</v>
      </c>
      <c r="I11" s="61">
        <v>0.15</v>
      </c>
    </row>
    <row r="12" spans="1:9" x14ac:dyDescent="0.25">
      <c r="A12" s="1" t="s">
        <v>138</v>
      </c>
      <c r="H12" t="s">
        <v>54</v>
      </c>
      <c r="I12" s="50">
        <f>I11*I4</f>
        <v>7.4999999999999997E-2</v>
      </c>
    </row>
    <row r="13" spans="1:9" x14ac:dyDescent="0.25">
      <c r="H13" t="s">
        <v>55</v>
      </c>
      <c r="I13" s="61">
        <v>0.3</v>
      </c>
    </row>
    <row r="14" spans="1:9" x14ac:dyDescent="0.25">
      <c r="A14" t="s">
        <v>139</v>
      </c>
      <c r="B14" s="58">
        <f>F14/50-1</f>
        <v>0</v>
      </c>
      <c r="F14" s="57">
        <v>50</v>
      </c>
      <c r="H14" s="1" t="s">
        <v>45</v>
      </c>
    </row>
    <row r="15" spans="1:9" x14ac:dyDescent="0.25">
      <c r="A15" t="s">
        <v>142</v>
      </c>
      <c r="B15" s="58">
        <f>5*F15/100</f>
        <v>0</v>
      </c>
      <c r="F15" s="57">
        <v>0</v>
      </c>
      <c r="H15" t="s">
        <v>56</v>
      </c>
      <c r="I15" s="55">
        <v>30</v>
      </c>
    </row>
    <row r="16" spans="1:9" x14ac:dyDescent="0.25">
      <c r="A16" t="s">
        <v>141</v>
      </c>
      <c r="B16" s="58">
        <f>F16/20</f>
        <v>0</v>
      </c>
      <c r="F16" s="57">
        <v>0</v>
      </c>
      <c r="H16" t="s">
        <v>57</v>
      </c>
      <c r="I16" s="55">
        <v>45</v>
      </c>
    </row>
    <row r="17" spans="1:9" x14ac:dyDescent="0.25">
      <c r="A17" t="s">
        <v>140</v>
      </c>
      <c r="B17" s="58">
        <f>F17/40</f>
        <v>0</v>
      </c>
      <c r="F17" s="57">
        <v>0</v>
      </c>
      <c r="H17" t="s">
        <v>58</v>
      </c>
      <c r="I17" s="55">
        <v>30</v>
      </c>
    </row>
    <row r="18" spans="1:9" x14ac:dyDescent="0.25">
      <c r="A18" t="s">
        <v>152</v>
      </c>
      <c r="B18" s="55">
        <v>0</v>
      </c>
      <c r="H18" t="s">
        <v>59</v>
      </c>
      <c r="I18" s="64">
        <f>I15+I16-I17</f>
        <v>45</v>
      </c>
    </row>
    <row r="19" spans="1:9" x14ac:dyDescent="0.25">
      <c r="A19" t="s">
        <v>143</v>
      </c>
      <c r="B19" s="58">
        <f>F19/100</f>
        <v>0.02</v>
      </c>
      <c r="F19" s="57">
        <v>2</v>
      </c>
      <c r="H19" t="s">
        <v>60</v>
      </c>
      <c r="I19" s="58">
        <v>0.05</v>
      </c>
    </row>
    <row r="20" spans="1:9" x14ac:dyDescent="0.25">
      <c r="A20" t="s">
        <v>153</v>
      </c>
      <c r="B20" s="59">
        <f>0.34/50*F20</f>
        <v>0.34</v>
      </c>
      <c r="F20" s="57">
        <v>50</v>
      </c>
      <c r="H20" s="1" t="s">
        <v>46</v>
      </c>
    </row>
    <row r="21" spans="1:9" x14ac:dyDescent="0.25">
      <c r="A21" t="s">
        <v>144</v>
      </c>
      <c r="B21" s="55">
        <f>60*F21/50</f>
        <v>30</v>
      </c>
      <c r="F21" s="57">
        <v>25</v>
      </c>
      <c r="H21" t="s">
        <v>61</v>
      </c>
      <c r="I21" s="58">
        <v>0.01</v>
      </c>
    </row>
    <row r="22" spans="1:9" x14ac:dyDescent="0.25">
      <c r="A22" t="s">
        <v>145</v>
      </c>
      <c r="B22" s="55">
        <f t="shared" ref="B22:B23" si="0">60*F22/50</f>
        <v>44.4</v>
      </c>
      <c r="F22" s="57">
        <v>37</v>
      </c>
      <c r="H22" t="s">
        <v>62</v>
      </c>
      <c r="I22" s="58">
        <v>0.01</v>
      </c>
    </row>
    <row r="23" spans="1:9" x14ac:dyDescent="0.25">
      <c r="A23" t="s">
        <v>146</v>
      </c>
      <c r="B23" s="55">
        <f t="shared" si="0"/>
        <v>30</v>
      </c>
      <c r="F23" s="57">
        <v>25</v>
      </c>
      <c r="H23" s="1" t="s">
        <v>47</v>
      </c>
    </row>
    <row r="24" spans="1:9" x14ac:dyDescent="0.25">
      <c r="A24" t="s">
        <v>148</v>
      </c>
      <c r="B24" s="55"/>
      <c r="H24" t="s">
        <v>63</v>
      </c>
      <c r="I24" s="61">
        <v>1</v>
      </c>
    </row>
    <row r="25" spans="1:9" x14ac:dyDescent="0.25">
      <c r="A25" t="s">
        <v>147</v>
      </c>
      <c r="B25" s="55"/>
      <c r="H25" t="s">
        <v>66</v>
      </c>
      <c r="I25" s="61">
        <v>0.2</v>
      </c>
    </row>
    <row r="26" spans="1:9" x14ac:dyDescent="0.25">
      <c r="I26" s="23"/>
    </row>
    <row r="27" spans="1:9" x14ac:dyDescent="0.25">
      <c r="A27" s="15" t="s">
        <v>149</v>
      </c>
      <c r="B27" s="2"/>
    </row>
    <row r="28" spans="1:9" x14ac:dyDescent="0.25">
      <c r="A28" s="2"/>
      <c r="B28" s="2"/>
    </row>
    <row r="29" spans="1:9" x14ac:dyDescent="0.25">
      <c r="A29" s="2" t="s">
        <v>150</v>
      </c>
      <c r="B29" s="60">
        <v>6.3</v>
      </c>
    </row>
    <row r="30" spans="1:9" x14ac:dyDescent="0.25">
      <c r="A30" s="2" t="s">
        <v>151</v>
      </c>
      <c r="B30" s="60">
        <v>70</v>
      </c>
    </row>
    <row r="31" spans="1:9" x14ac:dyDescent="0.25">
      <c r="A31" s="2" t="s">
        <v>179</v>
      </c>
      <c r="B31" s="53">
        <v>0</v>
      </c>
    </row>
  </sheetData>
  <sheetProtection password="D825" sheet="1" objects="1" scenarios="1" selectLockedCells="1"/>
  <pageMargins left="0.7" right="0.7" top="0.75" bottom="0.75" header="0.3" footer="0.3"/>
  <pageSetup orientation="portrait" horizontalDpi="4294967293" verticalDpi="0" r:id="rId1"/>
  <ignoredErrors>
    <ignoredError sqref="B14:B17 B7:C7 B9:E10 B19:B2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Scroll Bar 4">
              <controlPr defaultSize="0" autoPict="0">
                <anchor moveWithCells="1" sizeWithCells="1">
                  <from>
                    <xdr:col>2</xdr:col>
                    <xdr:colOff>19050</xdr:colOff>
                    <xdr:row>14</xdr:row>
                    <xdr:rowOff>19050</xdr:rowOff>
                  </from>
                  <to>
                    <xdr:col>4</xdr:col>
                    <xdr:colOff>542925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Scroll Bar 6">
              <controlPr defaultSize="0" autoPict="0">
                <anchor moveWithCells="1" sizeWithCells="1">
                  <from>
                    <xdr:col>2</xdr:col>
                    <xdr:colOff>19050</xdr:colOff>
                    <xdr:row>15</xdr:row>
                    <xdr:rowOff>19050</xdr:rowOff>
                  </from>
                  <to>
                    <xdr:col>4</xdr:col>
                    <xdr:colOff>542925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Scroll Bar 7">
              <controlPr defaultSize="0" autoPict="0">
                <anchor moveWithCells="1" sizeWithCells="1">
                  <from>
                    <xdr:col>2</xdr:col>
                    <xdr:colOff>19050</xdr:colOff>
                    <xdr:row>16</xdr:row>
                    <xdr:rowOff>19050</xdr:rowOff>
                  </from>
                  <to>
                    <xdr:col>4</xdr:col>
                    <xdr:colOff>542925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Scroll Bar 8">
              <controlPr defaultSize="0" autoPict="0">
                <anchor moveWithCells="1" sizeWithCells="1">
                  <from>
                    <xdr:col>2</xdr:col>
                    <xdr:colOff>19050</xdr:colOff>
                    <xdr:row>18</xdr:row>
                    <xdr:rowOff>19050</xdr:rowOff>
                  </from>
                  <to>
                    <xdr:col>4</xdr:col>
                    <xdr:colOff>542925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Scroll Bar 9">
              <controlPr defaultSize="0" autoPict="0">
                <anchor moveWithCells="1" sizeWithCells="1">
                  <from>
                    <xdr:col>2</xdr:col>
                    <xdr:colOff>19050</xdr:colOff>
                    <xdr:row>20</xdr:row>
                    <xdr:rowOff>19050</xdr:rowOff>
                  </from>
                  <to>
                    <xdr:col>4</xdr:col>
                    <xdr:colOff>542925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Scroll Bar 10">
              <controlPr defaultSize="0" autoPict="0">
                <anchor moveWithCells="1" sizeWithCells="1">
                  <from>
                    <xdr:col>2</xdr:col>
                    <xdr:colOff>19050</xdr:colOff>
                    <xdr:row>21</xdr:row>
                    <xdr:rowOff>19050</xdr:rowOff>
                  </from>
                  <to>
                    <xdr:col>4</xdr:col>
                    <xdr:colOff>542925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Scroll Bar 11">
              <controlPr defaultSize="0" autoPict="0">
                <anchor moveWithCells="1" sizeWithCells="1">
                  <from>
                    <xdr:col>2</xdr:col>
                    <xdr:colOff>19050</xdr:colOff>
                    <xdr:row>22</xdr:row>
                    <xdr:rowOff>19050</xdr:rowOff>
                  </from>
                  <to>
                    <xdr:col>4</xdr:col>
                    <xdr:colOff>542925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Scroll Bar 12">
              <controlPr defaultSize="0" autoPict="0">
                <anchor moveWithCells="1" sizeWithCells="1">
                  <from>
                    <xdr:col>2</xdr:col>
                    <xdr:colOff>19050</xdr:colOff>
                    <xdr:row>13</xdr:row>
                    <xdr:rowOff>28575</xdr:rowOff>
                  </from>
                  <to>
                    <xdr:col>4</xdr:col>
                    <xdr:colOff>542925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Scroll Bar 13">
              <controlPr defaultSize="0" autoPict="0">
                <anchor moveWithCells="1" sizeWithCells="1">
                  <from>
                    <xdr:col>2</xdr:col>
                    <xdr:colOff>19050</xdr:colOff>
                    <xdr:row>19</xdr:row>
                    <xdr:rowOff>19050</xdr:rowOff>
                  </from>
                  <to>
                    <xdr:col>4</xdr:col>
                    <xdr:colOff>542925</xdr:colOff>
                    <xdr:row>19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180" zoomScaleNormal="180" workbookViewId="0">
      <selection activeCell="B12" sqref="B12"/>
    </sheetView>
  </sheetViews>
  <sheetFormatPr defaultRowHeight="15" x14ac:dyDescent="0.25"/>
  <cols>
    <col min="1" max="1" width="37.140625" bestFit="1" customWidth="1"/>
    <col min="4" max="4" width="28.7109375" bestFit="1" customWidth="1"/>
  </cols>
  <sheetData>
    <row r="1" spans="1:5" x14ac:dyDescent="0.25">
      <c r="A1" s="1" t="s">
        <v>106</v>
      </c>
    </row>
    <row r="3" spans="1:5" x14ac:dyDescent="0.25">
      <c r="A3" s="1" t="s">
        <v>107</v>
      </c>
      <c r="D3" s="1" t="s">
        <v>110</v>
      </c>
    </row>
    <row r="4" spans="1:5" x14ac:dyDescent="0.25">
      <c r="A4" t="s">
        <v>112</v>
      </c>
      <c r="B4" s="55">
        <v>10</v>
      </c>
      <c r="D4" t="s">
        <v>125</v>
      </c>
      <c r="E4" s="55">
        <v>10</v>
      </c>
    </row>
    <row r="5" spans="1:5" x14ac:dyDescent="0.25">
      <c r="A5" t="s">
        <v>113</v>
      </c>
      <c r="B5" s="55">
        <v>10</v>
      </c>
      <c r="D5" t="s">
        <v>126</v>
      </c>
      <c r="E5" s="55">
        <v>10</v>
      </c>
    </row>
    <row r="6" spans="1:5" x14ac:dyDescent="0.25">
      <c r="A6" t="s">
        <v>115</v>
      </c>
      <c r="B6" s="55">
        <v>10</v>
      </c>
      <c r="D6" t="s">
        <v>124</v>
      </c>
      <c r="E6" s="55">
        <v>10</v>
      </c>
    </row>
    <row r="7" spans="1:5" x14ac:dyDescent="0.25">
      <c r="A7" s="1" t="s">
        <v>114</v>
      </c>
      <c r="B7" s="2">
        <f>SUM(B4:B6)/3</f>
        <v>10</v>
      </c>
      <c r="D7" s="25" t="s">
        <v>114</v>
      </c>
      <c r="E7" s="24">
        <f>SUM(E4:E6)/3</f>
        <v>10</v>
      </c>
    </row>
    <row r="8" spans="1:5" x14ac:dyDescent="0.25">
      <c r="A8" s="1" t="s">
        <v>108</v>
      </c>
      <c r="D8" s="1" t="s">
        <v>127</v>
      </c>
    </row>
    <row r="9" spans="1:5" x14ac:dyDescent="0.25">
      <c r="A9" t="s">
        <v>116</v>
      </c>
      <c r="B9" s="55">
        <v>10</v>
      </c>
      <c r="D9" t="s">
        <v>128</v>
      </c>
      <c r="E9" s="55">
        <v>10</v>
      </c>
    </row>
    <row r="10" spans="1:5" x14ac:dyDescent="0.25">
      <c r="A10" t="s">
        <v>117</v>
      </c>
      <c r="B10" s="55">
        <v>10</v>
      </c>
      <c r="D10" t="s">
        <v>129</v>
      </c>
      <c r="E10" s="55">
        <v>10</v>
      </c>
    </row>
    <row r="11" spans="1:5" x14ac:dyDescent="0.25">
      <c r="A11" t="s">
        <v>118</v>
      </c>
      <c r="B11" s="55">
        <v>10</v>
      </c>
      <c r="D11" t="s">
        <v>130</v>
      </c>
      <c r="E11" s="55">
        <v>10</v>
      </c>
    </row>
    <row r="12" spans="1:5" x14ac:dyDescent="0.25">
      <c r="A12" t="s">
        <v>113</v>
      </c>
      <c r="B12" s="55">
        <v>10</v>
      </c>
      <c r="D12" t="s">
        <v>131</v>
      </c>
      <c r="E12" s="55">
        <v>10</v>
      </c>
    </row>
    <row r="13" spans="1:5" x14ac:dyDescent="0.25">
      <c r="A13" t="s">
        <v>119</v>
      </c>
      <c r="B13" s="55">
        <v>1</v>
      </c>
      <c r="D13" s="1" t="s">
        <v>114</v>
      </c>
      <c r="E13" s="2">
        <f>SUM(E9:E12)/4</f>
        <v>10</v>
      </c>
    </row>
    <row r="14" spans="1:5" x14ac:dyDescent="0.25">
      <c r="A14" s="1" t="s">
        <v>114</v>
      </c>
      <c r="B14" s="24">
        <f>SUM(B9:B13)/5</f>
        <v>8.1999999999999993</v>
      </c>
      <c r="D14" t="s">
        <v>111</v>
      </c>
      <c r="E14" s="55">
        <v>10</v>
      </c>
    </row>
    <row r="15" spans="1:5" x14ac:dyDescent="0.25">
      <c r="A15" s="1" t="s">
        <v>109</v>
      </c>
      <c r="D15" t="s">
        <v>132</v>
      </c>
      <c r="E15" s="55">
        <v>10</v>
      </c>
    </row>
    <row r="16" spans="1:5" x14ac:dyDescent="0.25">
      <c r="A16" t="s">
        <v>120</v>
      </c>
      <c r="B16" s="55">
        <v>10</v>
      </c>
      <c r="D16" t="s">
        <v>133</v>
      </c>
      <c r="E16" s="55">
        <v>10</v>
      </c>
    </row>
    <row r="17" spans="1:5" x14ac:dyDescent="0.25">
      <c r="A17" t="s">
        <v>121</v>
      </c>
      <c r="B17" s="55">
        <v>10</v>
      </c>
      <c r="D17" t="s">
        <v>134</v>
      </c>
      <c r="E17" s="55">
        <v>10</v>
      </c>
    </row>
    <row r="18" spans="1:5" x14ac:dyDescent="0.25">
      <c r="A18" t="s">
        <v>122</v>
      </c>
      <c r="B18" s="55">
        <v>8</v>
      </c>
      <c r="D18" t="s">
        <v>135</v>
      </c>
      <c r="E18" s="55">
        <v>10</v>
      </c>
    </row>
    <row r="19" spans="1:5" x14ac:dyDescent="0.25">
      <c r="A19" t="s">
        <v>123</v>
      </c>
      <c r="B19" s="55">
        <v>5</v>
      </c>
      <c r="D19" t="s">
        <v>136</v>
      </c>
      <c r="E19" s="55">
        <v>10</v>
      </c>
    </row>
    <row r="20" spans="1:5" x14ac:dyDescent="0.25">
      <c r="A20" s="1" t="s">
        <v>114</v>
      </c>
      <c r="B20" s="2">
        <f>SUM(B16:B19)/4</f>
        <v>8.25</v>
      </c>
      <c r="D20" s="1" t="s">
        <v>114</v>
      </c>
      <c r="E20" s="2">
        <f>SUM(E14:E19)/6</f>
        <v>10</v>
      </c>
    </row>
    <row r="22" spans="1:5" x14ac:dyDescent="0.25">
      <c r="A22" t="s">
        <v>137</v>
      </c>
      <c r="B22" s="26">
        <f>(B7+B14+B20+E7+E13+E20)/6</f>
        <v>9.4083333333333332</v>
      </c>
    </row>
    <row r="26" spans="1:5" s="25" customFormat="1" x14ac:dyDescent="0.25"/>
  </sheetData>
  <sheetProtection password="D825" sheet="1" objects="1" scenarios="1" selectLockedCells="1"/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zoomScale="130" zoomScaleNormal="130"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47.85546875" bestFit="1" customWidth="1"/>
    <col min="2" max="3" width="9.5703125" style="2" bestFit="1" customWidth="1"/>
    <col min="4" max="4" width="11.85546875" bestFit="1" customWidth="1"/>
    <col min="5" max="5" width="9.5703125" style="2" bestFit="1" customWidth="1"/>
    <col min="6" max="6" width="11.85546875" bestFit="1" customWidth="1"/>
    <col min="7" max="7" width="10.28515625" customWidth="1"/>
  </cols>
  <sheetData>
    <row r="1" spans="1:21" x14ac:dyDescent="0.25">
      <c r="A1" s="1" t="s">
        <v>68</v>
      </c>
      <c r="B1" s="15" t="s">
        <v>76</v>
      </c>
      <c r="I1" s="1" t="s">
        <v>80</v>
      </c>
      <c r="J1" s="1"/>
      <c r="K1" s="1"/>
      <c r="L1" s="1" t="s">
        <v>81</v>
      </c>
      <c r="M1" s="1"/>
      <c r="N1" s="1"/>
      <c r="O1" s="1" t="s">
        <v>77</v>
      </c>
      <c r="P1" s="1"/>
      <c r="R1" s="1" t="s">
        <v>82</v>
      </c>
    </row>
    <row r="2" spans="1:21" x14ac:dyDescent="0.25">
      <c r="B2" s="16">
        <f>'Llenado de Estados Financieros'!D7</f>
        <v>2011</v>
      </c>
      <c r="C2" s="16">
        <f>'Llenado de Estados Financieros'!C7</f>
        <v>2012</v>
      </c>
      <c r="D2" s="6" t="s">
        <v>75</v>
      </c>
      <c r="E2" s="16">
        <f>'Llenado de Estados Financieros'!B7</f>
        <v>2013</v>
      </c>
      <c r="F2" s="6" t="s">
        <v>75</v>
      </c>
      <c r="G2" s="6">
        <f>E2+1</f>
        <v>2014</v>
      </c>
      <c r="H2" s="6" t="s">
        <v>75</v>
      </c>
      <c r="I2">
        <f>C2</f>
        <v>2012</v>
      </c>
      <c r="J2">
        <f>E2</f>
        <v>2013</v>
      </c>
      <c r="K2">
        <f>G2</f>
        <v>2014</v>
      </c>
      <c r="L2">
        <f t="shared" ref="L2:Q2" si="0">I2</f>
        <v>2012</v>
      </c>
      <c r="M2">
        <f t="shared" si="0"/>
        <v>2013</v>
      </c>
      <c r="N2">
        <f t="shared" si="0"/>
        <v>2014</v>
      </c>
      <c r="O2">
        <f t="shared" si="0"/>
        <v>2012</v>
      </c>
      <c r="P2">
        <f t="shared" si="0"/>
        <v>2013</v>
      </c>
      <c r="Q2">
        <f t="shared" si="0"/>
        <v>2014</v>
      </c>
      <c r="R2">
        <f>B2</f>
        <v>2011</v>
      </c>
      <c r="S2">
        <f>C2</f>
        <v>2012</v>
      </c>
      <c r="T2">
        <f>E2</f>
        <v>2013</v>
      </c>
      <c r="U2">
        <f>G2</f>
        <v>2014</v>
      </c>
    </row>
    <row r="3" spans="1:21" x14ac:dyDescent="0.25">
      <c r="A3" t="s">
        <v>3</v>
      </c>
      <c r="B3" s="13">
        <f>'Llenado de Estados Financieros'!D8</f>
        <v>0</v>
      </c>
      <c r="C3" s="13">
        <f>'Llenado de Estados Financieros'!C8</f>
        <v>0</v>
      </c>
      <c r="D3" s="5">
        <f>IFERROR(C3/B3-1,0)</f>
        <v>0</v>
      </c>
      <c r="E3" s="13">
        <f>'Llenado de Estados Financieros'!B8</f>
        <v>0</v>
      </c>
      <c r="F3" s="5">
        <f>IFERROR(E3/C3-1,0)</f>
        <v>0</v>
      </c>
      <c r="G3" s="13">
        <f>E3+'Flujo de Caja'!D22</f>
        <v>0</v>
      </c>
      <c r="H3" s="5">
        <f t="shared" ref="H3:H6" si="1">IFERROR(G3/E3-1,0)</f>
        <v>0</v>
      </c>
      <c r="I3" s="8">
        <f>IFERROR(('Llenado de Estados Financieros'!$C8/('Datos Cuantitativos'!$C$5))/('Llenado de Estados Financieros'!$D8/('Datos Cuantitativos'!$B$5))-1,0)</f>
        <v>0</v>
      </c>
      <c r="J3" s="8">
        <f>IFERROR(('Llenado de Estados Financieros'!$B8/('Datos Cuantitativos'!$D$5))/('Llenado de Estados Financieros'!$C8/('Datos Cuantitativos'!$C$5))-1,0)</f>
        <v>0</v>
      </c>
      <c r="K3" s="8">
        <f>IFERROR(($G3/('Datos Cuantitativos'!$E$5))/('Llenado de Estados Financieros'!$B8/('Datos Cuantitativos'!$D$5))-1,0)</f>
        <v>0</v>
      </c>
      <c r="L3" s="9">
        <f>IFERROR(('Llenado de Estados Financieros'!$C8/('Datos Cuantitativos'!$C$7))/('Llenado de Estados Financieros'!$D8/('Datos Cuantitativos'!$B$7))-1,0)</f>
        <v>0</v>
      </c>
      <c r="M3" s="9">
        <f>IFERROR(('Llenado de Estados Financieros'!$B8/'Datos Cuantitativos'!$D$7)/('Llenado de Estados Financieros'!$C8/'Datos Cuantitativos'!$C$7)-1,0)</f>
        <v>0</v>
      </c>
      <c r="N3" s="9">
        <f>IFERROR(($G3/('Datos Cuantitativos'!$E$7))/('Llenado de Estados Financieros'!$B8/('Datos Cuantitativos'!$D$7))-1,0)</f>
        <v>0</v>
      </c>
      <c r="O3" s="7">
        <f>IFERROR(('Llenado de Estados Financieros'!$C8/('Datos Cuantitativos'!$C$10))/('Llenado de Estados Financieros'!$D8/('Datos Cuantitativos'!$B$10))-1,0)</f>
        <v>0</v>
      </c>
      <c r="P3" s="7">
        <f>IFERROR(('Llenado de Estados Financieros'!$B8/'Datos Cuantitativos'!$D$10)/('Llenado de Estados Financieros'!$C8/'Datos Cuantitativos'!$C$10)-1,0)</f>
        <v>0</v>
      </c>
      <c r="Q3" s="7">
        <f>IFERROR(($G3/('Datos Cuantitativos'!$E$10))/('Llenado de Estados Financieros'!$B8/('Datos Cuantitativos'!$D$10))-1,0)</f>
        <v>0</v>
      </c>
      <c r="R3" s="5">
        <f>IFERROR('Llenado de Estados Financieros'!D8/'Llenado de Estados Financieros'!D$20,0)</f>
        <v>0</v>
      </c>
      <c r="S3" s="5">
        <f>IFERROR('Llenado de Estados Financieros'!C8/'Llenado de Estados Financieros'!C$20,0)</f>
        <v>0</v>
      </c>
      <c r="T3" s="5">
        <f>IFERROR('Llenado de Estados Financieros'!B8/'Llenado de Estados Financieros'!B$20,0)</f>
        <v>0</v>
      </c>
      <c r="U3" s="5">
        <f>IFERROR(G3/G$15,0)</f>
        <v>0</v>
      </c>
    </row>
    <row r="4" spans="1:21" x14ac:dyDescent="0.25">
      <c r="A4" t="s">
        <v>4</v>
      </c>
      <c r="B4" s="13">
        <f>'Llenado de Estados Financieros'!D9</f>
        <v>0</v>
      </c>
      <c r="C4" s="13">
        <f>'Llenado de Estados Financieros'!C9</f>
        <v>0</v>
      </c>
      <c r="D4" s="5">
        <f t="shared" ref="D4:D6" si="2">IFERROR(C4/B4-1,0)</f>
        <v>0</v>
      </c>
      <c r="E4" s="13">
        <f>'Llenado de Estados Financieros'!B9</f>
        <v>0</v>
      </c>
      <c r="F4" s="5">
        <f t="shared" ref="F4:F6" si="3">IFERROR(E4/C4-1,0)</f>
        <v>0</v>
      </c>
      <c r="G4" s="13">
        <f>'Estado de Resultados'!G3*'Datos Cuantitativos'!B21/360</f>
        <v>0</v>
      </c>
      <c r="H4" s="5">
        <f t="shared" si="1"/>
        <v>0</v>
      </c>
      <c r="I4" s="8">
        <f>IFERROR(('Llenado de Estados Financieros'!$C9/('Datos Cuantitativos'!$C$5))/('Llenado de Estados Financieros'!$D9/('Datos Cuantitativos'!$B$5))-1,0)</f>
        <v>0</v>
      </c>
      <c r="J4" s="8">
        <f>IFERROR(('Llenado de Estados Financieros'!$B9/('Datos Cuantitativos'!$D$5))/('Llenado de Estados Financieros'!$C9/('Datos Cuantitativos'!$C$5))-1,0)</f>
        <v>0</v>
      </c>
      <c r="K4" s="8">
        <f>IFERROR(($G4/('Datos Cuantitativos'!$E$5))/('Llenado de Estados Financieros'!$B9/('Datos Cuantitativos'!$D$5))-1,0)</f>
        <v>0</v>
      </c>
      <c r="L4" s="9">
        <f>IFERROR(('Llenado de Estados Financieros'!$C9/('Datos Cuantitativos'!$C$7))/('Llenado de Estados Financieros'!$D9/('Datos Cuantitativos'!$B$7))-1,0)</f>
        <v>0</v>
      </c>
      <c r="M4" s="9">
        <f>IFERROR(('Llenado de Estados Financieros'!$B9/'Datos Cuantitativos'!$D$7)/('Llenado de Estados Financieros'!$C9/'Datos Cuantitativos'!$C$7)-1,0)</f>
        <v>0</v>
      </c>
      <c r="N4" s="9">
        <f>IFERROR(($G4/('Datos Cuantitativos'!$E$7))/('Llenado de Estados Financieros'!$B9/('Datos Cuantitativos'!$D$7))-1,0)</f>
        <v>0</v>
      </c>
      <c r="O4" s="7">
        <f>IFERROR(('Llenado de Estados Financieros'!$C9/('Datos Cuantitativos'!$C$10))/('Llenado de Estados Financieros'!$D9/('Datos Cuantitativos'!$B$10))-1,0)</f>
        <v>0</v>
      </c>
      <c r="P4" s="7">
        <f>IFERROR(('Llenado de Estados Financieros'!$B9/'Datos Cuantitativos'!$D$10)/('Llenado de Estados Financieros'!$C9/'Datos Cuantitativos'!$C$10)-1,0)</f>
        <v>0</v>
      </c>
      <c r="Q4" s="7">
        <f>IFERROR(($G4/('Datos Cuantitativos'!$E$10))/('Llenado de Estados Financieros'!$B9/('Datos Cuantitativos'!$D$10))-1,0)</f>
        <v>0</v>
      </c>
      <c r="R4" s="5">
        <f>IFERROR('Llenado de Estados Financieros'!D9/'Llenado de Estados Financieros'!D$20,0)</f>
        <v>0</v>
      </c>
      <c r="S4" s="5">
        <f>IFERROR('Llenado de Estados Financieros'!C9/'Llenado de Estados Financieros'!C$20,0)</f>
        <v>0</v>
      </c>
      <c r="T4" s="5">
        <f>IFERROR('Llenado de Estados Financieros'!B9/'Llenado de Estados Financieros'!B$20,0)</f>
        <v>0</v>
      </c>
      <c r="U4" s="5">
        <f t="shared" ref="U4:U6" si="4">IFERROR(G4/G$15,0)</f>
        <v>0</v>
      </c>
    </row>
    <row r="5" spans="1:21" x14ac:dyDescent="0.25">
      <c r="A5" t="s">
        <v>5</v>
      </c>
      <c r="B5" s="13">
        <f>'Llenado de Estados Financieros'!D10</f>
        <v>0</v>
      </c>
      <c r="C5" s="13">
        <f>'Llenado de Estados Financieros'!C10</f>
        <v>0</v>
      </c>
      <c r="D5" s="5">
        <f t="shared" si="2"/>
        <v>0</v>
      </c>
      <c r="E5" s="13">
        <f>'Llenado de Estados Financieros'!B10</f>
        <v>0</v>
      </c>
      <c r="F5" s="5">
        <f t="shared" si="3"/>
        <v>0</v>
      </c>
      <c r="G5" s="13">
        <f>'Datos Cuantitativos'!B22/360*'Estado de Resultados'!G4</f>
        <v>0</v>
      </c>
      <c r="H5" s="5">
        <f t="shared" si="1"/>
        <v>0</v>
      </c>
      <c r="I5" s="8">
        <f>IFERROR(('Llenado de Estados Financieros'!$C10/('Datos Cuantitativos'!$C$5))/('Llenado de Estados Financieros'!$D10/('Datos Cuantitativos'!$B$5))-1,0)</f>
        <v>0</v>
      </c>
      <c r="J5" s="8">
        <f>IFERROR(('Llenado de Estados Financieros'!$B10/('Datos Cuantitativos'!$D$5))/('Llenado de Estados Financieros'!$C10/('Datos Cuantitativos'!$C$5))-1,0)</f>
        <v>0</v>
      </c>
      <c r="K5" s="8">
        <f>IFERROR(($G5/('Datos Cuantitativos'!$E$5))/('Llenado de Estados Financieros'!$B10/('Datos Cuantitativos'!$D$5))-1,0)</f>
        <v>0</v>
      </c>
      <c r="L5" s="9">
        <f>IFERROR(('Llenado de Estados Financieros'!$C10/('Datos Cuantitativos'!$C$7))/('Llenado de Estados Financieros'!$D10/('Datos Cuantitativos'!$B$7))-1,0)</f>
        <v>0</v>
      </c>
      <c r="M5" s="9">
        <f>IFERROR(('Llenado de Estados Financieros'!$B10/'Datos Cuantitativos'!$D$7)/('Llenado de Estados Financieros'!$C10/'Datos Cuantitativos'!$C$7)-1,0)</f>
        <v>0</v>
      </c>
      <c r="N5" s="9">
        <f>IFERROR(($G5/('Datos Cuantitativos'!$E$7))/('Llenado de Estados Financieros'!$B10/('Datos Cuantitativos'!$D$7))-1,0)</f>
        <v>0</v>
      </c>
      <c r="O5" s="7">
        <f>IFERROR(('Llenado de Estados Financieros'!$C10/('Datos Cuantitativos'!$C$10))/('Llenado de Estados Financieros'!$D10/('Datos Cuantitativos'!$B$10))-1,0)</f>
        <v>0</v>
      </c>
      <c r="P5" s="7">
        <f>IFERROR(('Llenado de Estados Financieros'!$B10/'Datos Cuantitativos'!$D$10)/('Llenado de Estados Financieros'!$C10/'Datos Cuantitativos'!$C$10)-1,0)</f>
        <v>0</v>
      </c>
      <c r="Q5" s="7">
        <f>IFERROR(($G5/('Datos Cuantitativos'!$E$10))/('Llenado de Estados Financieros'!$B10/('Datos Cuantitativos'!$D$10))-1,0)</f>
        <v>0</v>
      </c>
      <c r="R5" s="5">
        <f>IFERROR('Llenado de Estados Financieros'!D10/'Llenado de Estados Financieros'!D$20,0)</f>
        <v>0</v>
      </c>
      <c r="S5" s="5">
        <f>IFERROR('Llenado de Estados Financieros'!C10/'Llenado de Estados Financieros'!C$20,0)</f>
        <v>0</v>
      </c>
      <c r="T5" s="5">
        <f>IFERROR('Llenado de Estados Financieros'!B10/'Llenado de Estados Financieros'!B$20,0)</f>
        <v>0</v>
      </c>
      <c r="U5" s="5">
        <f t="shared" si="4"/>
        <v>0</v>
      </c>
    </row>
    <row r="6" spans="1:21" x14ac:dyDescent="0.25">
      <c r="A6" t="s">
        <v>10</v>
      </c>
      <c r="B6" s="13">
        <f>'Llenado de Estados Financieros'!D11</f>
        <v>0</v>
      </c>
      <c r="C6" s="13">
        <f>'Llenado de Estados Financieros'!C11</f>
        <v>0</v>
      </c>
      <c r="D6" s="5">
        <f t="shared" si="2"/>
        <v>0</v>
      </c>
      <c r="E6" s="13">
        <f>'Llenado de Estados Financieros'!B11</f>
        <v>0</v>
      </c>
      <c r="F6" s="5">
        <f t="shared" si="3"/>
        <v>0</v>
      </c>
      <c r="G6" s="13">
        <f>E6</f>
        <v>0</v>
      </c>
      <c r="H6" s="5">
        <f t="shared" si="1"/>
        <v>0</v>
      </c>
      <c r="I6" s="8">
        <f>IFERROR(('Llenado de Estados Financieros'!$C11/('Datos Cuantitativos'!$C$5))/('Llenado de Estados Financieros'!$D11/('Datos Cuantitativos'!$B$5))-1,0)</f>
        <v>0</v>
      </c>
      <c r="J6" s="8">
        <f>IFERROR(('Llenado de Estados Financieros'!$B11/('Datos Cuantitativos'!$D$5))/('Llenado de Estados Financieros'!$C11/('Datos Cuantitativos'!$C$5))-1,0)</f>
        <v>0</v>
      </c>
      <c r="K6" s="8">
        <f>IFERROR(($G6/('Datos Cuantitativos'!$E$5))/('Llenado de Estados Financieros'!$B11/('Datos Cuantitativos'!$D$5))-1,0)</f>
        <v>0</v>
      </c>
      <c r="L6" s="9">
        <f>IFERROR(('Llenado de Estados Financieros'!$C11/('Datos Cuantitativos'!$C$7))/('Llenado de Estados Financieros'!$D11/('Datos Cuantitativos'!$B$7))-1,0)</f>
        <v>0</v>
      </c>
      <c r="M6" s="9">
        <f>IFERROR(('Llenado de Estados Financieros'!$B11/'Datos Cuantitativos'!$D$7)/('Llenado de Estados Financieros'!$C11/'Datos Cuantitativos'!$C$7)-1,0)</f>
        <v>0</v>
      </c>
      <c r="N6" s="9">
        <f>IFERROR(($G6/('Datos Cuantitativos'!$E$7))/('Llenado de Estados Financieros'!$B11/('Datos Cuantitativos'!$D$7))-1,0)</f>
        <v>0</v>
      </c>
      <c r="O6" s="7">
        <f>IFERROR(('Llenado de Estados Financieros'!$C11/('Datos Cuantitativos'!$C$10))/('Llenado de Estados Financieros'!$D11/('Datos Cuantitativos'!$B$10))-1,0)</f>
        <v>0</v>
      </c>
      <c r="P6" s="7">
        <f>IFERROR(('Llenado de Estados Financieros'!$B11/'Datos Cuantitativos'!$D$10)/('Llenado de Estados Financieros'!$C11/'Datos Cuantitativos'!$C$10)-1,0)</f>
        <v>0</v>
      </c>
      <c r="Q6" s="7">
        <f>IFERROR(($G6/('Datos Cuantitativos'!$E$10))/('Llenado de Estados Financieros'!$B11/('Datos Cuantitativos'!$D$10))-1,0)</f>
        <v>0</v>
      </c>
      <c r="R6" s="5">
        <f>IFERROR('Llenado de Estados Financieros'!D11/'Llenado de Estados Financieros'!D$20,0)</f>
        <v>0</v>
      </c>
      <c r="S6" s="5">
        <f>IFERROR('Llenado de Estados Financieros'!C11/'Llenado de Estados Financieros'!C$20,0)</f>
        <v>0</v>
      </c>
      <c r="T6" s="5">
        <f>IFERROR('Llenado de Estados Financieros'!B11/'Llenado de Estados Financieros'!B$20,0)</f>
        <v>0</v>
      </c>
      <c r="U6" s="5">
        <f t="shared" si="4"/>
        <v>0</v>
      </c>
    </row>
    <row r="7" spans="1:21" x14ac:dyDescent="0.25">
      <c r="G7" s="2"/>
    </row>
    <row r="8" spans="1:21" x14ac:dyDescent="0.25">
      <c r="A8" t="s">
        <v>9</v>
      </c>
      <c r="B8" s="13">
        <f>'Llenado de Estados Financieros'!D13</f>
        <v>0</v>
      </c>
      <c r="C8" s="13">
        <f>'Llenado de Estados Financieros'!C13</f>
        <v>0</v>
      </c>
      <c r="D8" s="5">
        <f t="shared" ref="D8" si="5">IFERROR(C8/B8-1,0)</f>
        <v>0</v>
      </c>
      <c r="E8" s="13">
        <f>'Llenado de Estados Financieros'!B13</f>
        <v>0</v>
      </c>
      <c r="F8" s="5">
        <f t="shared" ref="F8" si="6">IFERROR(E8/C8-1,0)</f>
        <v>0</v>
      </c>
      <c r="G8" s="13">
        <f>SUM(G3:G6)</f>
        <v>0</v>
      </c>
      <c r="H8" s="5">
        <f t="shared" ref="H8" si="7">IFERROR(G8/E8-1,0)</f>
        <v>0</v>
      </c>
      <c r="I8" s="8">
        <f>IFERROR(('Llenado de Estados Financieros'!$C13/('Datos Cuantitativos'!$C$5))/('Llenado de Estados Financieros'!$D13/('Datos Cuantitativos'!$B$5))-1,0)</f>
        <v>0</v>
      </c>
      <c r="J8" s="8">
        <f>IFERROR(('Llenado de Estados Financieros'!$B13/('Datos Cuantitativos'!$D$5))/('Llenado de Estados Financieros'!$C13/('Datos Cuantitativos'!$C$5))-1,0)</f>
        <v>0</v>
      </c>
      <c r="K8" s="8">
        <f>IFERROR(($G8/('Datos Cuantitativos'!$E$5))/('Llenado de Estados Financieros'!$B13/('Datos Cuantitativos'!$D$5))-1,0)</f>
        <v>0</v>
      </c>
      <c r="L8" s="9">
        <f>IFERROR(('Llenado de Estados Financieros'!$C13/('Datos Cuantitativos'!$C$7))/('Llenado de Estados Financieros'!$D13/('Datos Cuantitativos'!$B$7))-1,0)</f>
        <v>0</v>
      </c>
      <c r="M8" s="9">
        <f>IFERROR(('Llenado de Estados Financieros'!$B13/'Datos Cuantitativos'!$D$7)/('Llenado de Estados Financieros'!$C13/'Datos Cuantitativos'!$C$7)-1,0)</f>
        <v>0</v>
      </c>
      <c r="N8" s="9">
        <f>IFERROR(($G8/('Datos Cuantitativos'!$E$7))/('Llenado de Estados Financieros'!$B13/('Datos Cuantitativos'!$D$7))-1,0)</f>
        <v>0</v>
      </c>
      <c r="O8" s="7">
        <f>IFERROR(('Llenado de Estados Financieros'!$C13/('Datos Cuantitativos'!$C$10))/('Llenado de Estados Financieros'!$D13/('Datos Cuantitativos'!$B$10))-1,0)</f>
        <v>0</v>
      </c>
      <c r="P8" s="7">
        <f>IFERROR(('Llenado de Estados Financieros'!$B13/'Datos Cuantitativos'!$D$10)/('Llenado de Estados Financieros'!$C13/'Datos Cuantitativos'!$C$10)-1,0)</f>
        <v>0</v>
      </c>
      <c r="Q8" s="7">
        <f>IFERROR(($G8/('Datos Cuantitativos'!$E$10))/('Llenado de Estados Financieros'!$B13/('Datos Cuantitativos'!$D$10))-1,0)</f>
        <v>0</v>
      </c>
      <c r="R8" s="5">
        <f>IFERROR('Llenado de Estados Financieros'!D13/'Llenado de Estados Financieros'!D$20,0)</f>
        <v>0</v>
      </c>
      <c r="S8" s="5">
        <f>IFERROR('Llenado de Estados Financieros'!C13/'Llenado de Estados Financieros'!C$20,0)</f>
        <v>0</v>
      </c>
      <c r="T8" s="5">
        <f>IFERROR('Llenado de Estados Financieros'!B13/'Llenado de Estados Financieros'!B$20,0)</f>
        <v>0</v>
      </c>
      <c r="U8" s="5">
        <f>IFERROR(G8/G$15,0)</f>
        <v>0</v>
      </c>
    </row>
    <row r="9" spans="1:21" x14ac:dyDescent="0.25">
      <c r="G9" s="2"/>
    </row>
    <row r="10" spans="1:21" x14ac:dyDescent="0.25">
      <c r="A10" t="s">
        <v>6</v>
      </c>
      <c r="B10" s="13">
        <f>'Llenado de Estados Financieros'!D15</f>
        <v>0</v>
      </c>
      <c r="C10" s="13">
        <f>'Llenado de Estados Financieros'!C15</f>
        <v>0</v>
      </c>
      <c r="D10" s="5">
        <f t="shared" ref="D10:D11" si="8">IFERROR(C10/B10-1,0)</f>
        <v>0</v>
      </c>
      <c r="E10" s="13">
        <f>'Llenado de Estados Financieros'!B15</f>
        <v>0</v>
      </c>
      <c r="F10" s="5">
        <f t="shared" ref="F10:F11" si="9">IFERROR(E10/C10-1,0)</f>
        <v>0</v>
      </c>
      <c r="G10" s="13">
        <f>E10</f>
        <v>0</v>
      </c>
      <c r="H10" s="5">
        <f t="shared" ref="H10:H11" si="10">IFERROR(G10/E10-1,0)</f>
        <v>0</v>
      </c>
      <c r="I10" s="8">
        <f>IFERROR(('Llenado de Estados Financieros'!$C15/('Datos Cuantitativos'!$C$5))/('Llenado de Estados Financieros'!$D15/('Datos Cuantitativos'!$B$5))-1,0)</f>
        <v>0</v>
      </c>
      <c r="J10" s="8">
        <f>IFERROR(('Llenado de Estados Financieros'!$B15/('Datos Cuantitativos'!$D$5))/('Llenado de Estados Financieros'!$C15/('Datos Cuantitativos'!$C$5))-1,0)</f>
        <v>0</v>
      </c>
      <c r="K10" s="8">
        <f>IFERROR(($G10/('Datos Cuantitativos'!$E$5))/('Llenado de Estados Financieros'!$B15/('Datos Cuantitativos'!$D$5))-1,0)</f>
        <v>0</v>
      </c>
      <c r="L10" s="9">
        <f>IFERROR(('Llenado de Estados Financieros'!$C15/('Datos Cuantitativos'!$C$7))/('Llenado de Estados Financieros'!$D15/('Datos Cuantitativos'!$B$7))-1,0)</f>
        <v>0</v>
      </c>
      <c r="M10" s="9">
        <f>IFERROR(('Llenado de Estados Financieros'!$B15/'Datos Cuantitativos'!$D$7)/('Llenado de Estados Financieros'!$C15/'Datos Cuantitativos'!$C$7)-1,0)</f>
        <v>0</v>
      </c>
      <c r="N10" s="9">
        <f>IFERROR(($G10/('Datos Cuantitativos'!$E$7))/('Llenado de Estados Financieros'!$B15/('Datos Cuantitativos'!$D$7))-1,0)</f>
        <v>0</v>
      </c>
      <c r="O10" s="7">
        <f>IFERROR(('Llenado de Estados Financieros'!$C15/('Datos Cuantitativos'!$C$10))/('Llenado de Estados Financieros'!$D15/('Datos Cuantitativos'!$B$10))-1,0)</f>
        <v>0</v>
      </c>
      <c r="P10" s="7">
        <f>IFERROR(('Llenado de Estados Financieros'!$B15/'Datos Cuantitativos'!$D$10)/('Llenado de Estados Financieros'!$C15/'Datos Cuantitativos'!$C$10)-1,0)</f>
        <v>0</v>
      </c>
      <c r="Q10" s="7">
        <f>IFERROR(($G10/('Datos Cuantitativos'!$E$10))/('Llenado de Estados Financieros'!$B15/('Datos Cuantitativos'!$D$10))-1,0)</f>
        <v>0</v>
      </c>
      <c r="R10" s="5">
        <f>IFERROR('Llenado de Estados Financieros'!D15/'Llenado de Estados Financieros'!D$20,0)</f>
        <v>0</v>
      </c>
      <c r="S10" s="5">
        <f>IFERROR('Llenado de Estados Financieros'!C15/'Llenado de Estados Financieros'!C$20,0)</f>
        <v>0</v>
      </c>
      <c r="T10" s="5">
        <f>IFERROR('Llenado de Estados Financieros'!B15/'Llenado de Estados Financieros'!B$20,0)</f>
        <v>0</v>
      </c>
      <c r="U10" s="5">
        <f t="shared" ref="U10:U11" si="11">IFERROR(G10/G$15,0)</f>
        <v>0</v>
      </c>
    </row>
    <row r="11" spans="1:21" x14ac:dyDescent="0.25">
      <c r="A11" t="s">
        <v>7</v>
      </c>
      <c r="B11" s="13">
        <f>'Llenado de Estados Financieros'!D16</f>
        <v>0</v>
      </c>
      <c r="C11" s="13">
        <f>'Llenado de Estados Financieros'!C16</f>
        <v>0</v>
      </c>
      <c r="D11" s="5">
        <f t="shared" si="8"/>
        <v>0</v>
      </c>
      <c r="E11" s="13">
        <f>'Llenado de Estados Financieros'!B16</f>
        <v>0</v>
      </c>
      <c r="F11" s="5">
        <f t="shared" si="9"/>
        <v>0</v>
      </c>
      <c r="G11" s="13">
        <f>E11+'Datos Cuantitativos'!B24-'Llenado de Estados Financieros'!I34</f>
        <v>0</v>
      </c>
      <c r="H11" s="5">
        <f t="shared" si="10"/>
        <v>0</v>
      </c>
      <c r="I11" s="8">
        <f>IFERROR(('Llenado de Estados Financieros'!$C16/('Datos Cuantitativos'!$C$5))/('Llenado de Estados Financieros'!$D16/('Datos Cuantitativos'!$B$5))-1,0)</f>
        <v>0</v>
      </c>
      <c r="J11" s="8">
        <f>IFERROR(('Llenado de Estados Financieros'!$B16/('Datos Cuantitativos'!$D$5))/('Llenado de Estados Financieros'!$C16/('Datos Cuantitativos'!$C$5))-1,0)</f>
        <v>0</v>
      </c>
      <c r="K11" s="8">
        <f>IFERROR(($G11/('Datos Cuantitativos'!$E$5))/('Llenado de Estados Financieros'!$B16/('Datos Cuantitativos'!$D$5))-1,0)</f>
        <v>0</v>
      </c>
      <c r="L11" s="9">
        <f>IFERROR(('Llenado de Estados Financieros'!$C16/('Datos Cuantitativos'!$C$7))/('Llenado de Estados Financieros'!$D16/('Datos Cuantitativos'!$B$7))-1,0)</f>
        <v>0</v>
      </c>
      <c r="M11" s="9">
        <f>IFERROR(('Llenado de Estados Financieros'!$B16/'Datos Cuantitativos'!$D$7)/('Llenado de Estados Financieros'!$C16/'Datos Cuantitativos'!$C$7)-1,0)</f>
        <v>0</v>
      </c>
      <c r="N11" s="9">
        <f>IFERROR(($G11/('Datos Cuantitativos'!$E$7))/('Llenado de Estados Financieros'!$B16/('Datos Cuantitativos'!$D$7))-1,0)</f>
        <v>0</v>
      </c>
      <c r="O11" s="7">
        <f>IFERROR(('Llenado de Estados Financieros'!$C16/('Datos Cuantitativos'!$C$10))/('Llenado de Estados Financieros'!$D16/('Datos Cuantitativos'!$B$10))-1,0)</f>
        <v>0</v>
      </c>
      <c r="P11" s="7">
        <f>IFERROR(('Llenado de Estados Financieros'!$B16/'Datos Cuantitativos'!$D$10)/('Llenado de Estados Financieros'!$C16/'Datos Cuantitativos'!$C$10)-1,0)</f>
        <v>0</v>
      </c>
      <c r="Q11" s="7">
        <f>IFERROR(($G11/('Datos Cuantitativos'!$E$10))/('Llenado de Estados Financieros'!$B16/('Datos Cuantitativos'!$D$10))-1,0)</f>
        <v>0</v>
      </c>
      <c r="R11" s="5">
        <f>IFERROR('Llenado de Estados Financieros'!D16/'Llenado de Estados Financieros'!D$20,0)</f>
        <v>0</v>
      </c>
      <c r="S11" s="5">
        <f>IFERROR('Llenado de Estados Financieros'!C16/'Llenado de Estados Financieros'!C$20,0)</f>
        <v>0</v>
      </c>
      <c r="T11" s="5">
        <f>IFERROR('Llenado de Estados Financieros'!B16/'Llenado de Estados Financieros'!B$20,0)</f>
        <v>0</v>
      </c>
      <c r="U11" s="5">
        <f t="shared" si="11"/>
        <v>0</v>
      </c>
    </row>
    <row r="12" spans="1:21" x14ac:dyDescent="0.25">
      <c r="G12" s="2"/>
    </row>
    <row r="13" spans="1:21" x14ac:dyDescent="0.25">
      <c r="A13" t="s">
        <v>8</v>
      </c>
      <c r="B13" s="13">
        <f>'Llenado de Estados Financieros'!D18</f>
        <v>0</v>
      </c>
      <c r="C13" s="13">
        <f>'Llenado de Estados Financieros'!C18</f>
        <v>0</v>
      </c>
      <c r="D13" s="5">
        <f>IFERROR(C13/B13-1,0)</f>
        <v>0</v>
      </c>
      <c r="E13" s="13">
        <f>'Llenado de Estados Financieros'!B18</f>
        <v>0</v>
      </c>
      <c r="F13" s="5">
        <f t="shared" ref="F13" si="12">IFERROR(E13/C13-1,0)</f>
        <v>0</v>
      </c>
      <c r="G13" s="13">
        <f>G11+G10</f>
        <v>0</v>
      </c>
      <c r="H13" s="5">
        <f>IFERROR(G13/E13-1,0)</f>
        <v>0</v>
      </c>
      <c r="I13" s="8">
        <f>IFERROR(('Llenado de Estados Financieros'!$C18/('Datos Cuantitativos'!$C$5))/('Llenado de Estados Financieros'!$D18/('Datos Cuantitativos'!$B$5))-1,0)</f>
        <v>0</v>
      </c>
      <c r="J13" s="8">
        <f>IFERROR(('Llenado de Estados Financieros'!$B18/('Datos Cuantitativos'!$D$5))/('Llenado de Estados Financieros'!$C18/('Datos Cuantitativos'!$C$5))-1,0)</f>
        <v>0</v>
      </c>
      <c r="K13" s="8">
        <f>IFERROR(($G13/('Datos Cuantitativos'!$E$5))/('Llenado de Estados Financieros'!$B18/('Datos Cuantitativos'!$D$5))-1,0)</f>
        <v>0</v>
      </c>
      <c r="L13" s="9">
        <f>IFERROR(('Llenado de Estados Financieros'!$C18/('Datos Cuantitativos'!$C$7))/('Llenado de Estados Financieros'!$D18/('Datos Cuantitativos'!$B$7))-1,0)</f>
        <v>0</v>
      </c>
      <c r="M13" s="9">
        <f>IFERROR(('Llenado de Estados Financieros'!$B18/'Datos Cuantitativos'!$D$7)/('Llenado de Estados Financieros'!$C18/'Datos Cuantitativos'!$C$7)-1,0)</f>
        <v>0</v>
      </c>
      <c r="N13" s="9">
        <f>IFERROR(($G13/('Datos Cuantitativos'!$E$7))/('Llenado de Estados Financieros'!$B18/('Datos Cuantitativos'!$D$7))-1,0)</f>
        <v>0</v>
      </c>
      <c r="O13" s="7">
        <f>IFERROR(('Llenado de Estados Financieros'!$C18/('Datos Cuantitativos'!$C$10))/('Llenado de Estados Financieros'!$D18/('Datos Cuantitativos'!$B$10))-1,0)</f>
        <v>0</v>
      </c>
      <c r="P13" s="7">
        <f>IFERROR(('Llenado de Estados Financieros'!$B18/'Datos Cuantitativos'!$D$10)/('Llenado de Estados Financieros'!$C18/'Datos Cuantitativos'!$C$10)-1,0)</f>
        <v>0</v>
      </c>
      <c r="Q13" s="7">
        <f>IFERROR(($G13/('Datos Cuantitativos'!$E$10))/('Llenado de Estados Financieros'!$B18/('Datos Cuantitativos'!$D$10))-1,0)</f>
        <v>0</v>
      </c>
      <c r="R13" s="5">
        <f>IFERROR('Llenado de Estados Financieros'!D18/'Llenado de Estados Financieros'!D$20,0)</f>
        <v>0</v>
      </c>
      <c r="S13" s="5">
        <f>IFERROR('Llenado de Estados Financieros'!C18/'Llenado de Estados Financieros'!C$20,0)</f>
        <v>0</v>
      </c>
      <c r="T13" s="5">
        <f>IFERROR('Llenado de Estados Financieros'!B18/'Llenado de Estados Financieros'!B$20,0)</f>
        <v>0</v>
      </c>
      <c r="U13" s="5">
        <f>IFERROR(G13/G$15,0)</f>
        <v>0</v>
      </c>
    </row>
    <row r="14" spans="1:21" x14ac:dyDescent="0.25">
      <c r="G14" s="2"/>
    </row>
    <row r="15" spans="1:21" x14ac:dyDescent="0.25">
      <c r="A15" t="s">
        <v>27</v>
      </c>
      <c r="B15" s="13">
        <f>'Llenado de Estados Financieros'!D20</f>
        <v>0</v>
      </c>
      <c r="C15" s="13">
        <f>'Llenado de Estados Financieros'!C20</f>
        <v>0</v>
      </c>
      <c r="D15" s="5">
        <f>IFERROR(C15/B15-1,0)</f>
        <v>0</v>
      </c>
      <c r="E15" s="13">
        <f>'Llenado de Estados Financieros'!B20</f>
        <v>0</v>
      </c>
      <c r="F15" s="5">
        <f t="shared" ref="F15" si="13">IFERROR(E15/C15-1,0)</f>
        <v>0</v>
      </c>
      <c r="G15" s="13">
        <f>G13+G8</f>
        <v>0</v>
      </c>
      <c r="H15" s="5">
        <f>IFERROR(G15/E15-1,0)</f>
        <v>0</v>
      </c>
      <c r="I15" s="8">
        <f>IFERROR(('Llenado de Estados Financieros'!$C20/('Datos Cuantitativos'!$C$5))/('Llenado de Estados Financieros'!$D20/('Datos Cuantitativos'!$B$5))-1,0)</f>
        <v>0</v>
      </c>
      <c r="J15" s="8">
        <f>IFERROR(('Llenado de Estados Financieros'!$B20/('Datos Cuantitativos'!$D$5))/('Llenado de Estados Financieros'!$C20/('Datos Cuantitativos'!$C$5))-1,0)</f>
        <v>0</v>
      </c>
      <c r="K15" s="8">
        <f>IFERROR(($G15/('Datos Cuantitativos'!$E$5))/('Llenado de Estados Financieros'!$B20/('Datos Cuantitativos'!$D$5))-1,0)</f>
        <v>0</v>
      </c>
      <c r="L15" s="9">
        <f>IFERROR(('Llenado de Estados Financieros'!$C20/('Datos Cuantitativos'!$C$7))/('Llenado de Estados Financieros'!$D20/('Datos Cuantitativos'!$B$7))-1,0)</f>
        <v>0</v>
      </c>
      <c r="M15" s="9">
        <f>IFERROR(('Llenado de Estados Financieros'!$B20/'Datos Cuantitativos'!$D$7)/('Llenado de Estados Financieros'!$C20/'Datos Cuantitativos'!$C$7)-1,0)</f>
        <v>0</v>
      </c>
      <c r="N15" s="9">
        <f>IFERROR(($G15/('Datos Cuantitativos'!$E$7))/('Llenado de Estados Financieros'!$B20/('Datos Cuantitativos'!$D$7))-1,0)</f>
        <v>0</v>
      </c>
      <c r="O15" s="7">
        <f>IFERROR(('Llenado de Estados Financieros'!$C20/('Datos Cuantitativos'!$C$10))/('Llenado de Estados Financieros'!$D20/('Datos Cuantitativos'!$B$10))-1,0)</f>
        <v>0</v>
      </c>
      <c r="P15" s="7">
        <f>IFERROR(('Llenado de Estados Financieros'!$B20/'Datos Cuantitativos'!$D$10)/('Llenado de Estados Financieros'!$C20/'Datos Cuantitativos'!$C$10)-1,0)</f>
        <v>0</v>
      </c>
      <c r="Q15" s="7">
        <f>IFERROR(($G15/('Datos Cuantitativos'!$E$10))/('Llenado de Estados Financieros'!$B20/('Datos Cuantitativos'!$D$10))-1,0)</f>
        <v>0</v>
      </c>
      <c r="R15" s="5">
        <f>IFERROR('Llenado de Estados Financieros'!D20/'Llenado de Estados Financieros'!D$20,0)</f>
        <v>0</v>
      </c>
      <c r="S15" s="5">
        <f>IFERROR('Llenado de Estados Financieros'!C20/'Llenado de Estados Financieros'!C$20,0)</f>
        <v>0</v>
      </c>
      <c r="T15" s="5">
        <f>IFERROR('Llenado de Estados Financieros'!B20/'Llenado de Estados Financieros'!B$20,0)</f>
        <v>0</v>
      </c>
      <c r="U15" s="5">
        <f>IFERROR(G15/G$15,0)</f>
        <v>0</v>
      </c>
    </row>
    <row r="16" spans="1:21" x14ac:dyDescent="0.25">
      <c r="G16" s="2"/>
    </row>
    <row r="17" spans="1:21" x14ac:dyDescent="0.25">
      <c r="A17" t="s">
        <v>11</v>
      </c>
      <c r="B17" s="13">
        <f>'Llenado de Estados Financieros'!D22</f>
        <v>0</v>
      </c>
      <c r="C17" s="13">
        <f>'Llenado de Estados Financieros'!C22</f>
        <v>0</v>
      </c>
      <c r="D17" s="5">
        <f t="shared" ref="D17:D20" si="14">IFERROR(C17/B17-1,0)</f>
        <v>0</v>
      </c>
      <c r="E17" s="13">
        <f>'Llenado de Estados Financieros'!B22</f>
        <v>0</v>
      </c>
      <c r="F17" s="5">
        <f t="shared" ref="F17:F20" si="15">IFERROR(E17/C17-1,0)</f>
        <v>0</v>
      </c>
      <c r="G17" s="13">
        <f>'Datos Cuantitativos'!B23/360*'Estado de Resultados'!G4</f>
        <v>0</v>
      </c>
      <c r="H17" s="5">
        <f t="shared" ref="H17:H20" si="16">IFERROR(G17/E17-1,0)</f>
        <v>0</v>
      </c>
      <c r="I17" s="8">
        <f>IFERROR(('Llenado de Estados Financieros'!$C22/('Datos Cuantitativos'!$C$5))/('Llenado de Estados Financieros'!$D22/('Datos Cuantitativos'!$B$5))-1,0)</f>
        <v>0</v>
      </c>
      <c r="J17" s="8">
        <f>IFERROR(('Llenado de Estados Financieros'!$B22/('Datos Cuantitativos'!$D$5))/('Llenado de Estados Financieros'!$C22/('Datos Cuantitativos'!$C$5))-1,0)</f>
        <v>0</v>
      </c>
      <c r="K17" s="8">
        <f>IFERROR(($G17/('Datos Cuantitativos'!$E$5))/('Llenado de Estados Financieros'!$B22/('Datos Cuantitativos'!$D$5))-1,0)</f>
        <v>0</v>
      </c>
      <c r="L17" s="9">
        <f>IFERROR(('Llenado de Estados Financieros'!$C22/('Datos Cuantitativos'!$C$7))/('Llenado de Estados Financieros'!$D22/('Datos Cuantitativos'!$B$7))-1,0)</f>
        <v>0</v>
      </c>
      <c r="M17" s="9">
        <f>IFERROR(('Llenado de Estados Financieros'!$B22/'Datos Cuantitativos'!$D$7)/('Llenado de Estados Financieros'!$C22/'Datos Cuantitativos'!$C$7)-1,0)</f>
        <v>0</v>
      </c>
      <c r="N17" s="9">
        <f>IFERROR(($G17/('Datos Cuantitativos'!$E$7))/('Llenado de Estados Financieros'!$B22/('Datos Cuantitativos'!$D$7))-1,0)</f>
        <v>0</v>
      </c>
      <c r="O17" s="7">
        <f>IFERROR(('Llenado de Estados Financieros'!$C22/('Datos Cuantitativos'!$C$10))/('Llenado de Estados Financieros'!$D22/('Datos Cuantitativos'!$B$10))-1,0)</f>
        <v>0</v>
      </c>
      <c r="P17" s="7">
        <f>IFERROR(('Llenado de Estados Financieros'!$B22/'Datos Cuantitativos'!$D$10)/('Llenado de Estados Financieros'!$C22/'Datos Cuantitativos'!$C$10)-1,0)</f>
        <v>0</v>
      </c>
      <c r="Q17" s="7">
        <f>IFERROR(($G17/('Datos Cuantitativos'!$E$10))/('Llenado de Estados Financieros'!$B22/('Datos Cuantitativos'!$D$10))-1,0)</f>
        <v>0</v>
      </c>
      <c r="R17" s="5">
        <f>IFERROR('Llenado de Estados Financieros'!D22/'Llenado de Estados Financieros'!D$20,0)</f>
        <v>0</v>
      </c>
      <c r="S17" s="5">
        <f>IFERROR('Llenado de Estados Financieros'!C22/'Llenado de Estados Financieros'!C$20,0)</f>
        <v>0</v>
      </c>
      <c r="T17" s="5">
        <f>IFERROR('Llenado de Estados Financieros'!B22/'Llenado de Estados Financieros'!B$20,0)</f>
        <v>0</v>
      </c>
      <c r="U17" s="5">
        <f t="shared" ref="U17:U20" si="17">IFERROR(G17/G$15,0)</f>
        <v>0</v>
      </c>
    </row>
    <row r="18" spans="1:21" x14ac:dyDescent="0.25">
      <c r="A18" t="s">
        <v>12</v>
      </c>
      <c r="B18" s="13">
        <f>'Llenado de Estados Financieros'!D23</f>
        <v>0</v>
      </c>
      <c r="C18" s="13">
        <f>'Llenado de Estados Financieros'!C23</f>
        <v>0</v>
      </c>
      <c r="D18" s="5">
        <f t="shared" si="14"/>
        <v>0</v>
      </c>
      <c r="E18" s="13">
        <f>'Llenado de Estados Financieros'!B23</f>
        <v>0</v>
      </c>
      <c r="F18" s="5">
        <f t="shared" si="15"/>
        <v>0</v>
      </c>
      <c r="G18" s="13">
        <f>E18</f>
        <v>0</v>
      </c>
      <c r="H18" s="5">
        <f t="shared" si="16"/>
        <v>0</v>
      </c>
      <c r="I18" s="8">
        <f>IFERROR(('Llenado de Estados Financieros'!$C23/('Datos Cuantitativos'!$C$5))/('Llenado de Estados Financieros'!$D23/('Datos Cuantitativos'!$B$5))-1,0)</f>
        <v>0</v>
      </c>
      <c r="J18" s="8">
        <f>IFERROR(('Llenado de Estados Financieros'!$B23/('Datos Cuantitativos'!$D$5))/('Llenado de Estados Financieros'!$C23/('Datos Cuantitativos'!$C$5))-1,0)</f>
        <v>0</v>
      </c>
      <c r="K18" s="8">
        <f>IFERROR(($G18/('Datos Cuantitativos'!$E$5))/('Llenado de Estados Financieros'!$B23/('Datos Cuantitativos'!$D$5))-1,0)</f>
        <v>0</v>
      </c>
      <c r="L18" s="9">
        <f>IFERROR(('Llenado de Estados Financieros'!$C23/('Datos Cuantitativos'!$C$7))/('Llenado de Estados Financieros'!$D23/('Datos Cuantitativos'!$B$7))-1,0)</f>
        <v>0</v>
      </c>
      <c r="M18" s="9">
        <f>IFERROR(('Llenado de Estados Financieros'!$B23/'Datos Cuantitativos'!$D$7)/('Llenado de Estados Financieros'!$C23/'Datos Cuantitativos'!$C$7)-1,0)</f>
        <v>0</v>
      </c>
      <c r="N18" s="9">
        <f>IFERROR(($G18/('Datos Cuantitativos'!$E$7))/('Llenado de Estados Financieros'!$B23/('Datos Cuantitativos'!$D$7))-1,0)</f>
        <v>0</v>
      </c>
      <c r="O18" s="7">
        <f>IFERROR(('Llenado de Estados Financieros'!$C23/('Datos Cuantitativos'!$C$10))/('Llenado de Estados Financieros'!$D23/('Datos Cuantitativos'!$B$10))-1,0)</f>
        <v>0</v>
      </c>
      <c r="P18" s="7">
        <f>IFERROR(('Llenado de Estados Financieros'!$B23/'Datos Cuantitativos'!$D$10)/('Llenado de Estados Financieros'!$C23/'Datos Cuantitativos'!$C$10)-1,0)</f>
        <v>0</v>
      </c>
      <c r="Q18" s="7">
        <f>IFERROR(($G18/('Datos Cuantitativos'!$E$10))/('Llenado de Estados Financieros'!$B23/('Datos Cuantitativos'!$D$10))-1,0)</f>
        <v>0</v>
      </c>
      <c r="R18" s="5">
        <f>IFERROR('Llenado de Estados Financieros'!D23/'Llenado de Estados Financieros'!D$20,0)</f>
        <v>0</v>
      </c>
      <c r="S18" s="5">
        <f>IFERROR('Llenado de Estados Financieros'!C23/'Llenado de Estados Financieros'!C$20,0)</f>
        <v>0</v>
      </c>
      <c r="T18" s="5">
        <f>IFERROR('Llenado de Estados Financieros'!B23/'Llenado de Estados Financieros'!B$20,0)</f>
        <v>0</v>
      </c>
      <c r="U18" s="5">
        <f t="shared" si="17"/>
        <v>0</v>
      </c>
    </row>
    <row r="19" spans="1:21" x14ac:dyDescent="0.25">
      <c r="A19" t="s">
        <v>13</v>
      </c>
      <c r="B19" s="13">
        <f>'Llenado de Estados Financieros'!D24</f>
        <v>0</v>
      </c>
      <c r="C19" s="13">
        <f>'Llenado de Estados Financieros'!C24</f>
        <v>0</v>
      </c>
      <c r="D19" s="5">
        <f t="shared" si="14"/>
        <v>0</v>
      </c>
      <c r="E19" s="13">
        <f>'Llenado de Estados Financieros'!B24</f>
        <v>0</v>
      </c>
      <c r="F19" s="5">
        <f t="shared" si="15"/>
        <v>0</v>
      </c>
      <c r="G19" s="13">
        <f>E19</f>
        <v>0</v>
      </c>
      <c r="H19" s="5">
        <f t="shared" si="16"/>
        <v>0</v>
      </c>
      <c r="I19" s="8">
        <f>IFERROR(('Llenado de Estados Financieros'!$C24/('Datos Cuantitativos'!$C$5))/('Llenado de Estados Financieros'!$D24/('Datos Cuantitativos'!$B$5))-1,0)</f>
        <v>0</v>
      </c>
      <c r="J19" s="8">
        <f>IFERROR(('Llenado de Estados Financieros'!$B24/('Datos Cuantitativos'!$D$5))/('Llenado de Estados Financieros'!$C24/('Datos Cuantitativos'!$C$5))-1,0)</f>
        <v>0</v>
      </c>
      <c r="K19" s="8">
        <f>IFERROR(($G19/('Datos Cuantitativos'!$E$5))/('Llenado de Estados Financieros'!$B24/('Datos Cuantitativos'!$D$5))-1,0)</f>
        <v>0</v>
      </c>
      <c r="L19" s="9">
        <f>IFERROR(('Llenado de Estados Financieros'!$C24/('Datos Cuantitativos'!$C$7))/('Llenado de Estados Financieros'!$D24/('Datos Cuantitativos'!$B$7))-1,0)</f>
        <v>0</v>
      </c>
      <c r="M19" s="9">
        <f>IFERROR(('Llenado de Estados Financieros'!$B24/'Datos Cuantitativos'!$D$7)/('Llenado de Estados Financieros'!$C24/'Datos Cuantitativos'!$C$7)-1,0)</f>
        <v>0</v>
      </c>
      <c r="N19" s="9">
        <f>IFERROR(($G19/('Datos Cuantitativos'!$E$7))/('Llenado de Estados Financieros'!$B24/('Datos Cuantitativos'!$D$7))-1,0)</f>
        <v>0</v>
      </c>
      <c r="O19" s="7">
        <f>IFERROR(('Llenado de Estados Financieros'!$C24/('Datos Cuantitativos'!$C$10))/('Llenado de Estados Financieros'!$D24/('Datos Cuantitativos'!$B$10))-1,0)</f>
        <v>0</v>
      </c>
      <c r="P19" s="7">
        <f>IFERROR(('Llenado de Estados Financieros'!$B24/'Datos Cuantitativos'!$D$10)/('Llenado de Estados Financieros'!$C24/'Datos Cuantitativos'!$C$10)-1,0)</f>
        <v>0</v>
      </c>
      <c r="Q19" s="7">
        <f>IFERROR(($G19/('Datos Cuantitativos'!$E$10))/('Llenado de Estados Financieros'!$B24/('Datos Cuantitativos'!$D$10))-1,0)</f>
        <v>0</v>
      </c>
      <c r="R19" s="5">
        <f>IFERROR('Llenado de Estados Financieros'!D24/'Llenado de Estados Financieros'!D$20,0)</f>
        <v>0</v>
      </c>
      <c r="S19" s="5">
        <f>IFERROR('Llenado de Estados Financieros'!C24/'Llenado de Estados Financieros'!C$20,0)</f>
        <v>0</v>
      </c>
      <c r="T19" s="5">
        <f>IFERROR('Llenado de Estados Financieros'!B24/'Llenado de Estados Financieros'!B$20,0)</f>
        <v>0</v>
      </c>
      <c r="U19" s="5">
        <f t="shared" si="17"/>
        <v>0</v>
      </c>
    </row>
    <row r="20" spans="1:21" x14ac:dyDescent="0.25">
      <c r="A20" t="s">
        <v>14</v>
      </c>
      <c r="B20" s="13">
        <f>'Llenado de Estados Financieros'!D25</f>
        <v>0</v>
      </c>
      <c r="C20" s="13">
        <f>'Llenado de Estados Financieros'!C25</f>
        <v>0</v>
      </c>
      <c r="D20" s="5">
        <f t="shared" si="14"/>
        <v>0</v>
      </c>
      <c r="E20" s="13">
        <f>'Llenado de Estados Financieros'!B25</f>
        <v>0</v>
      </c>
      <c r="F20" s="5">
        <f t="shared" si="15"/>
        <v>0</v>
      </c>
      <c r="G20" s="13">
        <f>E20</f>
        <v>0</v>
      </c>
      <c r="H20" s="5">
        <f t="shared" si="16"/>
        <v>0</v>
      </c>
      <c r="I20" s="8">
        <f>IFERROR(('Llenado de Estados Financieros'!$C25/('Datos Cuantitativos'!$C$5))/('Llenado de Estados Financieros'!$D25/('Datos Cuantitativos'!$B$5))-1,0)</f>
        <v>0</v>
      </c>
      <c r="J20" s="8">
        <f>IFERROR(('Llenado de Estados Financieros'!$B25/('Datos Cuantitativos'!$D$5))/('Llenado de Estados Financieros'!$C25/('Datos Cuantitativos'!$C$5))-1,0)</f>
        <v>0</v>
      </c>
      <c r="K20" s="8">
        <f>IFERROR(($G20/('Datos Cuantitativos'!$E$5))/('Llenado de Estados Financieros'!$B25/('Datos Cuantitativos'!$D$5))-1,0)</f>
        <v>0</v>
      </c>
      <c r="L20" s="9">
        <f>IFERROR(('Llenado de Estados Financieros'!$C25/('Datos Cuantitativos'!$C$7))/('Llenado de Estados Financieros'!$D25/('Datos Cuantitativos'!$B$7))-1,0)</f>
        <v>0</v>
      </c>
      <c r="M20" s="9">
        <f>IFERROR(('Llenado de Estados Financieros'!$B25/'Datos Cuantitativos'!$D$7)/('Llenado de Estados Financieros'!$C25/'Datos Cuantitativos'!$C$7)-1,0)</f>
        <v>0</v>
      </c>
      <c r="N20" s="9">
        <f>IFERROR(($G20/('Datos Cuantitativos'!$E$7))/('Llenado de Estados Financieros'!$B25/('Datos Cuantitativos'!$D$7))-1,0)</f>
        <v>0</v>
      </c>
      <c r="O20" s="7">
        <f>IFERROR(('Llenado de Estados Financieros'!$C25/('Datos Cuantitativos'!$C$10))/('Llenado de Estados Financieros'!$D25/('Datos Cuantitativos'!$B$10))-1,0)</f>
        <v>0</v>
      </c>
      <c r="P20" s="7">
        <f>IFERROR(('Llenado de Estados Financieros'!$B25/'Datos Cuantitativos'!$D$10)/('Llenado de Estados Financieros'!$C25/'Datos Cuantitativos'!$C$10)-1,0)</f>
        <v>0</v>
      </c>
      <c r="Q20" s="7">
        <f>IFERROR(($G20/('Datos Cuantitativos'!$E$10))/('Llenado de Estados Financieros'!$B25/('Datos Cuantitativos'!$D$10))-1,0)</f>
        <v>0</v>
      </c>
      <c r="R20" s="5">
        <f>IFERROR('Llenado de Estados Financieros'!D25/'Llenado de Estados Financieros'!D$20,0)</f>
        <v>0</v>
      </c>
      <c r="S20" s="5">
        <f>IFERROR('Llenado de Estados Financieros'!C25/'Llenado de Estados Financieros'!C$20,0)</f>
        <v>0</v>
      </c>
      <c r="T20" s="5">
        <f>IFERROR('Llenado de Estados Financieros'!B25/'Llenado de Estados Financieros'!B$20,0)</f>
        <v>0</v>
      </c>
      <c r="U20" s="5">
        <f t="shared" si="17"/>
        <v>0</v>
      </c>
    </row>
    <row r="21" spans="1:21" x14ac:dyDescent="0.25">
      <c r="G21" s="2"/>
    </row>
    <row r="22" spans="1:21" x14ac:dyDescent="0.25">
      <c r="A22" t="s">
        <v>15</v>
      </c>
      <c r="B22" s="13">
        <f>'Llenado de Estados Financieros'!D27</f>
        <v>0</v>
      </c>
      <c r="C22" s="13">
        <f>'Llenado de Estados Financieros'!C27</f>
        <v>0</v>
      </c>
      <c r="D22" s="5">
        <f>IFERROR(C22/B22-1,0)</f>
        <v>0</v>
      </c>
      <c r="E22" s="13">
        <f>'Llenado de Estados Financieros'!B27</f>
        <v>0</v>
      </c>
      <c r="F22" s="5">
        <f t="shared" ref="F22" si="18">IFERROR(E22/C22-1,0)</f>
        <v>0</v>
      </c>
      <c r="G22" s="13">
        <f>SUM(G17:G20)</f>
        <v>0</v>
      </c>
      <c r="H22" s="5">
        <f>IFERROR(G22/E22-1,0)</f>
        <v>0</v>
      </c>
      <c r="I22" s="8">
        <f>IFERROR(('Llenado de Estados Financieros'!$C27/('Datos Cuantitativos'!$C$5))/('Llenado de Estados Financieros'!$D27/('Datos Cuantitativos'!$B$5))-1,0)</f>
        <v>0</v>
      </c>
      <c r="J22" s="8">
        <f>IFERROR(('Llenado de Estados Financieros'!$B27/('Datos Cuantitativos'!$D$5))/('Llenado de Estados Financieros'!$C27/('Datos Cuantitativos'!$C$5))-1,0)</f>
        <v>0</v>
      </c>
      <c r="K22" s="8">
        <f>IFERROR(($G22/('Datos Cuantitativos'!$E$5))/('Llenado de Estados Financieros'!$B27/('Datos Cuantitativos'!$D$5))-1,0)</f>
        <v>0</v>
      </c>
      <c r="L22" s="9">
        <f>IFERROR(('Llenado de Estados Financieros'!$C27/('Datos Cuantitativos'!$C$7))/('Llenado de Estados Financieros'!$D27/('Datos Cuantitativos'!$B$7))-1,0)</f>
        <v>0</v>
      </c>
      <c r="M22" s="9">
        <f>IFERROR(('Llenado de Estados Financieros'!$B27/'Datos Cuantitativos'!$D$7)/('Llenado de Estados Financieros'!$C27/'Datos Cuantitativos'!$C$7)-1,0)</f>
        <v>0</v>
      </c>
      <c r="N22" s="9">
        <f>IFERROR(($G22/('Datos Cuantitativos'!$E$7))/('Llenado de Estados Financieros'!$B27/('Datos Cuantitativos'!$D$7))-1,0)</f>
        <v>0</v>
      </c>
      <c r="O22" s="7">
        <f>IFERROR(('Llenado de Estados Financieros'!$C27/('Datos Cuantitativos'!$C$10))/('Llenado de Estados Financieros'!$D27/('Datos Cuantitativos'!$B$10))-1,0)</f>
        <v>0</v>
      </c>
      <c r="P22" s="7">
        <f>IFERROR(('Llenado de Estados Financieros'!$B27/'Datos Cuantitativos'!$D$10)/('Llenado de Estados Financieros'!$C27/'Datos Cuantitativos'!$C$10)-1,0)</f>
        <v>0</v>
      </c>
      <c r="Q22" s="7">
        <f>IFERROR(($G22/('Datos Cuantitativos'!$E$10))/('Llenado de Estados Financieros'!$B27/('Datos Cuantitativos'!$D$10))-1,0)</f>
        <v>0</v>
      </c>
      <c r="R22" s="5">
        <f>IFERROR('Llenado de Estados Financieros'!D27/'Llenado de Estados Financieros'!D$20,0)</f>
        <v>0</v>
      </c>
      <c r="S22" s="5">
        <f>IFERROR('Llenado de Estados Financieros'!C27/'Llenado de Estados Financieros'!C$20,0)</f>
        <v>0</v>
      </c>
      <c r="T22" s="5">
        <f>IFERROR('Llenado de Estados Financieros'!B27/'Llenado de Estados Financieros'!B$20,0)</f>
        <v>0</v>
      </c>
      <c r="U22" s="5">
        <f>IFERROR(G22/G$15,0)</f>
        <v>0</v>
      </c>
    </row>
    <row r="23" spans="1:21" x14ac:dyDescent="0.25">
      <c r="G23" s="2"/>
    </row>
    <row r="24" spans="1:21" x14ac:dyDescent="0.25">
      <c r="A24" t="s">
        <v>16</v>
      </c>
      <c r="B24" s="13">
        <f>'Llenado de Estados Financieros'!D29</f>
        <v>0</v>
      </c>
      <c r="C24" s="13">
        <f>'Llenado de Estados Financieros'!C29</f>
        <v>0</v>
      </c>
      <c r="D24" s="5">
        <f t="shared" ref="D24:D25" si="19">IFERROR(C24/B24-1,0)</f>
        <v>0</v>
      </c>
      <c r="E24" s="13">
        <f>'Llenado de Estados Financieros'!B29</f>
        <v>0</v>
      </c>
      <c r="F24" s="5">
        <f t="shared" ref="F24:F25" si="20">IFERROR(E24/C24-1,0)</f>
        <v>0</v>
      </c>
      <c r="G24" s="13">
        <f>'Datos Cuantitativos'!B25+'Balance General'!E24</f>
        <v>0</v>
      </c>
      <c r="H24" s="5">
        <f t="shared" ref="H24:H25" si="21">IFERROR(G24/E24-1,0)</f>
        <v>0</v>
      </c>
      <c r="I24" s="8">
        <f>IFERROR(('Llenado de Estados Financieros'!$C29/('Datos Cuantitativos'!$C$5))/('Llenado de Estados Financieros'!$D29/('Datos Cuantitativos'!$B$5))-1,0)</f>
        <v>0</v>
      </c>
      <c r="J24" s="8">
        <f>IFERROR(('Llenado de Estados Financieros'!$B29/('Datos Cuantitativos'!$D$5))/('Llenado de Estados Financieros'!$C29/('Datos Cuantitativos'!$C$5))-1,0)</f>
        <v>0</v>
      </c>
      <c r="K24" s="8">
        <f>IFERROR(($G24/('Datos Cuantitativos'!$E$5))/('Llenado de Estados Financieros'!$B29/('Datos Cuantitativos'!$D$5))-1,0)</f>
        <v>0</v>
      </c>
      <c r="L24" s="9">
        <f>IFERROR(('Llenado de Estados Financieros'!$C29/('Datos Cuantitativos'!$C$7))/('Llenado de Estados Financieros'!$D29/('Datos Cuantitativos'!$B$7))-1,0)</f>
        <v>0</v>
      </c>
      <c r="M24" s="9">
        <f>IFERROR(('Llenado de Estados Financieros'!$B29/'Datos Cuantitativos'!$D$7)/('Llenado de Estados Financieros'!$C29/'Datos Cuantitativos'!$C$7)-1,0)</f>
        <v>0</v>
      </c>
      <c r="N24" s="9">
        <f>IFERROR(($G24/('Datos Cuantitativos'!$E$7))/('Llenado de Estados Financieros'!$B29/('Datos Cuantitativos'!$D$7))-1,0)</f>
        <v>0</v>
      </c>
      <c r="O24" s="7">
        <f>IFERROR(('Llenado de Estados Financieros'!$C29/('Datos Cuantitativos'!$C$10))/('Llenado de Estados Financieros'!$D29/('Datos Cuantitativos'!$B$10))-1,0)</f>
        <v>0</v>
      </c>
      <c r="P24" s="7">
        <f>IFERROR(('Llenado de Estados Financieros'!$B29/'Datos Cuantitativos'!$D$10)/('Llenado de Estados Financieros'!$C29/'Datos Cuantitativos'!$C$10)-1,0)</f>
        <v>0</v>
      </c>
      <c r="Q24" s="7">
        <f>IFERROR(($G24/('Datos Cuantitativos'!$E$10))/('Llenado de Estados Financieros'!$B29/('Datos Cuantitativos'!$D$10))-1,0)</f>
        <v>0</v>
      </c>
      <c r="R24" s="5">
        <f>IFERROR('Llenado de Estados Financieros'!D29/'Llenado de Estados Financieros'!D$20,0)</f>
        <v>0</v>
      </c>
      <c r="S24" s="5">
        <f>IFERROR('Llenado de Estados Financieros'!C29/'Llenado de Estados Financieros'!C$20,0)</f>
        <v>0</v>
      </c>
      <c r="T24" s="5">
        <f>IFERROR('Llenado de Estados Financieros'!B29/'Llenado de Estados Financieros'!B$20,0)</f>
        <v>0</v>
      </c>
      <c r="U24" s="5">
        <f t="shared" ref="U24:U25" si="22">IFERROR(G24/G$15,0)</f>
        <v>0</v>
      </c>
    </row>
    <row r="25" spans="1:21" x14ac:dyDescent="0.25">
      <c r="A25" t="s">
        <v>17</v>
      </c>
      <c r="B25" s="13">
        <f>'Llenado de Estados Financieros'!D30</f>
        <v>0</v>
      </c>
      <c r="C25" s="13">
        <f>'Llenado de Estados Financieros'!C30</f>
        <v>0</v>
      </c>
      <c r="D25" s="5">
        <f t="shared" si="19"/>
        <v>0</v>
      </c>
      <c r="E25" s="13">
        <f>'Llenado de Estados Financieros'!B30</f>
        <v>0</v>
      </c>
      <c r="F25" s="5">
        <f t="shared" si="20"/>
        <v>0</v>
      </c>
      <c r="G25" s="13">
        <f>E25</f>
        <v>0</v>
      </c>
      <c r="H25" s="5">
        <f t="shared" si="21"/>
        <v>0</v>
      </c>
      <c r="I25" s="8">
        <f>IFERROR(('Llenado de Estados Financieros'!$C30/('Datos Cuantitativos'!$C$5))/('Llenado de Estados Financieros'!$D30/('Datos Cuantitativos'!$B$5))-1,0)</f>
        <v>0</v>
      </c>
      <c r="J25" s="8">
        <f>IFERROR(('Llenado de Estados Financieros'!$B30/('Datos Cuantitativos'!$D$5))/('Llenado de Estados Financieros'!$C30/('Datos Cuantitativos'!$C$5))-1,0)</f>
        <v>0</v>
      </c>
      <c r="K25" s="8">
        <f>IFERROR(($G25/('Datos Cuantitativos'!$E$5))/('Llenado de Estados Financieros'!$B30/('Datos Cuantitativos'!$D$5))-1,0)</f>
        <v>0</v>
      </c>
      <c r="L25" s="9">
        <f>IFERROR(('Llenado de Estados Financieros'!$C30/('Datos Cuantitativos'!$C$7))/('Llenado de Estados Financieros'!$D30/('Datos Cuantitativos'!$B$7))-1,0)</f>
        <v>0</v>
      </c>
      <c r="M25" s="9">
        <f>IFERROR(('Llenado de Estados Financieros'!$B30/'Datos Cuantitativos'!$D$7)/('Llenado de Estados Financieros'!$C30/'Datos Cuantitativos'!$C$7)-1,0)</f>
        <v>0</v>
      </c>
      <c r="N25" s="9">
        <f>IFERROR(($G25/('Datos Cuantitativos'!$E$7))/('Llenado de Estados Financieros'!$B30/('Datos Cuantitativos'!$D$7))-1,0)</f>
        <v>0</v>
      </c>
      <c r="O25" s="7">
        <f>IFERROR(('Llenado de Estados Financieros'!$C30/('Datos Cuantitativos'!$C$10))/('Llenado de Estados Financieros'!$D30/('Datos Cuantitativos'!$B$10))-1,0)</f>
        <v>0</v>
      </c>
      <c r="P25" s="7">
        <f>IFERROR(('Llenado de Estados Financieros'!$B30/'Datos Cuantitativos'!$D$10)/('Llenado de Estados Financieros'!$C30/'Datos Cuantitativos'!$C$10)-1,0)</f>
        <v>0</v>
      </c>
      <c r="Q25" s="7">
        <f>IFERROR(($G25/('Datos Cuantitativos'!$E$10))/('Llenado de Estados Financieros'!$B30/('Datos Cuantitativos'!$D$10))-1,0)</f>
        <v>0</v>
      </c>
      <c r="R25" s="5">
        <f>IFERROR('Llenado de Estados Financieros'!D30/'Llenado de Estados Financieros'!D$20,0)</f>
        <v>0</v>
      </c>
      <c r="S25" s="5">
        <f>IFERROR('Llenado de Estados Financieros'!C30/'Llenado de Estados Financieros'!C$20,0)</f>
        <v>0</v>
      </c>
      <c r="T25" s="5">
        <f>IFERROR('Llenado de Estados Financieros'!B30/'Llenado de Estados Financieros'!B$20,0)</f>
        <v>0</v>
      </c>
      <c r="U25" s="5">
        <f t="shared" si="22"/>
        <v>0</v>
      </c>
    </row>
    <row r="26" spans="1:21" x14ac:dyDescent="0.25">
      <c r="G26" s="2"/>
    </row>
    <row r="27" spans="1:21" x14ac:dyDescent="0.25">
      <c r="A27" t="s">
        <v>18</v>
      </c>
      <c r="B27" s="13">
        <f>'Llenado de Estados Financieros'!D32</f>
        <v>0</v>
      </c>
      <c r="C27" s="13">
        <f>'Llenado de Estados Financieros'!C32</f>
        <v>0</v>
      </c>
      <c r="D27" s="5">
        <f>IFERROR(C27/B27-1,0)</f>
        <v>0</v>
      </c>
      <c r="E27" s="13">
        <f>'Llenado de Estados Financieros'!B32</f>
        <v>0</v>
      </c>
      <c r="F27" s="5">
        <f t="shared" ref="F27" si="23">IFERROR(E27/C27-1,0)</f>
        <v>0</v>
      </c>
      <c r="G27" s="13">
        <f>G25+G24</f>
        <v>0</v>
      </c>
      <c r="H27" s="5">
        <f>IFERROR(G27/E27-1,0)</f>
        <v>0</v>
      </c>
      <c r="I27" s="8">
        <f>IFERROR(('Llenado de Estados Financieros'!$C32/('Datos Cuantitativos'!$C$5))/('Llenado de Estados Financieros'!$D32/('Datos Cuantitativos'!$B$5))-1,0)</f>
        <v>0</v>
      </c>
      <c r="J27" s="8">
        <f>IFERROR(('Llenado de Estados Financieros'!$B32/('Datos Cuantitativos'!$D$5))/('Llenado de Estados Financieros'!$C32/('Datos Cuantitativos'!$C$5))-1,0)</f>
        <v>0</v>
      </c>
      <c r="K27" s="8">
        <f>IFERROR(($G27/('Datos Cuantitativos'!$E$5))/('Llenado de Estados Financieros'!$B32/('Datos Cuantitativos'!$D$5))-1,0)</f>
        <v>0</v>
      </c>
      <c r="L27" s="9">
        <f>IFERROR(('Llenado de Estados Financieros'!$C32/('Datos Cuantitativos'!$C$7))/('Llenado de Estados Financieros'!$D32/('Datos Cuantitativos'!$B$7))-1,0)</f>
        <v>0</v>
      </c>
      <c r="M27" s="9">
        <f>IFERROR(('Llenado de Estados Financieros'!$B32/'Datos Cuantitativos'!$D$7)/('Llenado de Estados Financieros'!$C32/'Datos Cuantitativos'!$C$7)-1,0)</f>
        <v>0</v>
      </c>
      <c r="N27" s="9">
        <f>IFERROR(($G27/('Datos Cuantitativos'!$E$7))/('Llenado de Estados Financieros'!$B32/('Datos Cuantitativos'!$D$7))-1,0)</f>
        <v>0</v>
      </c>
      <c r="O27" s="7">
        <f>IFERROR(('Llenado de Estados Financieros'!$C32/('Datos Cuantitativos'!$C$10))/('Llenado de Estados Financieros'!$D32/('Datos Cuantitativos'!$B$10))-1,0)</f>
        <v>0</v>
      </c>
      <c r="P27" s="7">
        <f>IFERROR(('Llenado de Estados Financieros'!$B32/'Datos Cuantitativos'!$D$10)/('Llenado de Estados Financieros'!$C32/'Datos Cuantitativos'!$C$10)-1,0)</f>
        <v>0</v>
      </c>
      <c r="Q27" s="7">
        <f>IFERROR(($G27/('Datos Cuantitativos'!$E$10))/('Llenado de Estados Financieros'!$B32/('Datos Cuantitativos'!$D$10))-1,0)</f>
        <v>0</v>
      </c>
      <c r="R27" s="5">
        <f>IFERROR('Llenado de Estados Financieros'!D32/'Llenado de Estados Financieros'!D$20,0)</f>
        <v>0</v>
      </c>
      <c r="S27" s="5">
        <f>IFERROR('Llenado de Estados Financieros'!C32/'Llenado de Estados Financieros'!C$20,0)</f>
        <v>0</v>
      </c>
      <c r="T27" s="5">
        <f>IFERROR('Llenado de Estados Financieros'!B32/'Llenado de Estados Financieros'!B$20,0)</f>
        <v>0</v>
      </c>
      <c r="U27" s="5">
        <f>IFERROR(G27/G$15,0)</f>
        <v>0</v>
      </c>
    </row>
    <row r="28" spans="1:21" x14ac:dyDescent="0.25">
      <c r="G28" s="2"/>
    </row>
    <row r="29" spans="1:21" x14ac:dyDescent="0.25">
      <c r="A29" t="s">
        <v>19</v>
      </c>
      <c r="B29" s="13">
        <f>'Llenado de Estados Financieros'!D34</f>
        <v>0</v>
      </c>
      <c r="C29" s="13">
        <f>'Llenado de Estados Financieros'!C34</f>
        <v>0</v>
      </c>
      <c r="D29" s="5">
        <f>IFERROR(C29/B29-1,0)</f>
        <v>0</v>
      </c>
      <c r="E29" s="13">
        <f>'Llenado de Estados Financieros'!B34</f>
        <v>0</v>
      </c>
      <c r="F29" s="5">
        <f t="shared" ref="F29" si="24">IFERROR(E29/C29-1,0)</f>
        <v>0</v>
      </c>
      <c r="G29" s="13">
        <f>G27+G22</f>
        <v>0</v>
      </c>
      <c r="H29" s="5">
        <f>IFERROR(G29/E29-1,0)</f>
        <v>0</v>
      </c>
      <c r="I29" s="8">
        <f>IFERROR(('Llenado de Estados Financieros'!$C34/('Datos Cuantitativos'!$C$5))/('Llenado de Estados Financieros'!$D34/('Datos Cuantitativos'!$B$5))-1,0)</f>
        <v>0</v>
      </c>
      <c r="J29" s="8">
        <f>IFERROR(('Llenado de Estados Financieros'!$B34/('Datos Cuantitativos'!$D$5))/('Llenado de Estados Financieros'!$C34/('Datos Cuantitativos'!$C$5))-1,0)</f>
        <v>0</v>
      </c>
      <c r="K29" s="8">
        <f>IFERROR(($G29/('Datos Cuantitativos'!$E$5))/('Llenado de Estados Financieros'!$B34/('Datos Cuantitativos'!$D$5))-1,0)</f>
        <v>0</v>
      </c>
      <c r="L29" s="9">
        <f>IFERROR(('Llenado de Estados Financieros'!$C34/('Datos Cuantitativos'!$C$7))/('Llenado de Estados Financieros'!$D34/('Datos Cuantitativos'!$B$7))-1,0)</f>
        <v>0</v>
      </c>
      <c r="M29" s="9">
        <f>IFERROR(('Llenado de Estados Financieros'!$B34/'Datos Cuantitativos'!$D$7)/('Llenado de Estados Financieros'!$C34/'Datos Cuantitativos'!$C$7)-1,0)</f>
        <v>0</v>
      </c>
      <c r="N29" s="9">
        <f>IFERROR(($G29/('Datos Cuantitativos'!$E$7))/('Llenado de Estados Financieros'!$B34/('Datos Cuantitativos'!$D$7))-1,0)</f>
        <v>0</v>
      </c>
      <c r="O29" s="7">
        <f>IFERROR(('Llenado de Estados Financieros'!$C34/('Datos Cuantitativos'!$C$10))/('Llenado de Estados Financieros'!$D34/('Datos Cuantitativos'!$B$10))-1,0)</f>
        <v>0</v>
      </c>
      <c r="P29" s="7">
        <f>IFERROR(('Llenado de Estados Financieros'!$B34/'Datos Cuantitativos'!$D$10)/('Llenado de Estados Financieros'!$C34/'Datos Cuantitativos'!$C$10)-1,0)</f>
        <v>0</v>
      </c>
      <c r="Q29" s="7">
        <f>IFERROR(($G29/('Datos Cuantitativos'!$E$10))/('Llenado de Estados Financieros'!$B34/('Datos Cuantitativos'!$D$10))-1,0)</f>
        <v>0</v>
      </c>
      <c r="R29" s="5">
        <f>IFERROR('Llenado de Estados Financieros'!D34/'Llenado de Estados Financieros'!D$20,0)</f>
        <v>0</v>
      </c>
      <c r="S29" s="5">
        <f>IFERROR('Llenado de Estados Financieros'!C34/'Llenado de Estados Financieros'!C$20,0)</f>
        <v>0</v>
      </c>
      <c r="T29" s="5">
        <f>IFERROR('Llenado de Estados Financieros'!B34/'Llenado de Estados Financieros'!B$20,0)</f>
        <v>0</v>
      </c>
      <c r="U29" s="5">
        <f>IFERROR(G29/G$15,0)</f>
        <v>0</v>
      </c>
    </row>
    <row r="30" spans="1:21" x14ac:dyDescent="0.25">
      <c r="G30" s="2"/>
    </row>
    <row r="31" spans="1:21" x14ac:dyDescent="0.25">
      <c r="A31" t="s">
        <v>20</v>
      </c>
      <c r="B31" s="13">
        <f>'Llenado de Estados Financieros'!D36</f>
        <v>0</v>
      </c>
      <c r="C31" s="13">
        <f>'Llenado de Estados Financieros'!C36</f>
        <v>0</v>
      </c>
      <c r="D31" s="5">
        <f t="shared" ref="D31:D35" si="25">IFERROR(C31/B31-1,0)</f>
        <v>0</v>
      </c>
      <c r="E31" s="13">
        <f>'Llenado de Estados Financieros'!B36</f>
        <v>0</v>
      </c>
      <c r="F31" s="5">
        <f t="shared" ref="F31:F35" si="26">IFERROR(E31/C31-1,0)</f>
        <v>0</v>
      </c>
      <c r="G31" s="13">
        <f>E31</f>
        <v>0</v>
      </c>
      <c r="H31" s="5">
        <f t="shared" ref="H31:H35" si="27">IFERROR(G31/E31-1,0)</f>
        <v>0</v>
      </c>
      <c r="I31" s="8">
        <f>IFERROR(('Llenado de Estados Financieros'!$C36/('Datos Cuantitativos'!$C$5))/('Llenado de Estados Financieros'!$D36/('Datos Cuantitativos'!$B$5))-1,0)</f>
        <v>0</v>
      </c>
      <c r="J31" s="8">
        <f>IFERROR(('Llenado de Estados Financieros'!$B36/('Datos Cuantitativos'!$D$5))/('Llenado de Estados Financieros'!$C36/('Datos Cuantitativos'!$C$5))-1,0)</f>
        <v>0</v>
      </c>
      <c r="K31" s="8">
        <f>IFERROR(($G31/('Datos Cuantitativos'!$E$5))/('Llenado de Estados Financieros'!$B36/('Datos Cuantitativos'!$D$5))-1,0)</f>
        <v>0</v>
      </c>
      <c r="L31" s="9">
        <f>IFERROR(('Llenado de Estados Financieros'!$C36/('Datos Cuantitativos'!$C$7))/('Llenado de Estados Financieros'!$D36/('Datos Cuantitativos'!$B$7))-1,0)</f>
        <v>0</v>
      </c>
      <c r="M31" s="9">
        <f>IFERROR(('Llenado de Estados Financieros'!$B36/'Datos Cuantitativos'!$D$7)/('Llenado de Estados Financieros'!$C36/'Datos Cuantitativos'!$C$7)-1,0)</f>
        <v>0</v>
      </c>
      <c r="N31" s="9">
        <f>IFERROR(($G31/('Datos Cuantitativos'!$E$7))/('Llenado de Estados Financieros'!$B36/('Datos Cuantitativos'!$D$7))-1,0)</f>
        <v>0</v>
      </c>
      <c r="O31" s="7">
        <f>IFERROR(('Llenado de Estados Financieros'!$C36/('Datos Cuantitativos'!$C$10))/('Llenado de Estados Financieros'!$D36/('Datos Cuantitativos'!$B$10))-1,0)</f>
        <v>0</v>
      </c>
      <c r="P31" s="7">
        <f>IFERROR(('Llenado de Estados Financieros'!$B36/'Datos Cuantitativos'!$D$10)/('Llenado de Estados Financieros'!$C36/'Datos Cuantitativos'!$C$10)-1,0)</f>
        <v>0</v>
      </c>
      <c r="Q31" s="7">
        <f>IFERROR(($G31/('Datos Cuantitativos'!$E$10))/('Llenado de Estados Financieros'!$B36/('Datos Cuantitativos'!$D$10))-1,0)</f>
        <v>0</v>
      </c>
      <c r="R31" s="5">
        <f>IFERROR('Llenado de Estados Financieros'!D36/'Llenado de Estados Financieros'!D$20,0)</f>
        <v>0</v>
      </c>
      <c r="S31" s="5">
        <f>IFERROR('Llenado de Estados Financieros'!C36/'Llenado de Estados Financieros'!C$20,0)</f>
        <v>0</v>
      </c>
      <c r="T31" s="5">
        <f>IFERROR('Llenado de Estados Financieros'!B36/'Llenado de Estados Financieros'!B$20,0)</f>
        <v>0</v>
      </c>
      <c r="U31" s="5">
        <f t="shared" ref="U31:U35" si="28">IFERROR(G31/G$15,0)</f>
        <v>0</v>
      </c>
    </row>
    <row r="32" spans="1:21" x14ac:dyDescent="0.25">
      <c r="A32" t="s">
        <v>23</v>
      </c>
      <c r="B32" s="13">
        <f>'Llenado de Estados Financieros'!D37</f>
        <v>0</v>
      </c>
      <c r="C32" s="13">
        <f>'Llenado de Estados Financieros'!C37</f>
        <v>0</v>
      </c>
      <c r="D32" s="5">
        <f t="shared" si="25"/>
        <v>0</v>
      </c>
      <c r="E32" s="13">
        <f>'Llenado de Estados Financieros'!B37</f>
        <v>0</v>
      </c>
      <c r="F32" s="5">
        <f t="shared" si="26"/>
        <v>0</v>
      </c>
      <c r="G32" s="13">
        <f>E32</f>
        <v>0</v>
      </c>
      <c r="H32" s="5">
        <f t="shared" si="27"/>
        <v>0</v>
      </c>
      <c r="I32" s="8">
        <f>IFERROR(('Llenado de Estados Financieros'!$C37/('Datos Cuantitativos'!$C$5))/('Llenado de Estados Financieros'!$D37/('Datos Cuantitativos'!$B$5))-1,0)</f>
        <v>0</v>
      </c>
      <c r="J32" s="8">
        <f>IFERROR(('Llenado de Estados Financieros'!$B37/('Datos Cuantitativos'!$D$5))/('Llenado de Estados Financieros'!$C37/('Datos Cuantitativos'!$C$5))-1,0)</f>
        <v>0</v>
      </c>
      <c r="K32" s="8">
        <f>IFERROR(($G32/('Datos Cuantitativos'!$E$5))/('Llenado de Estados Financieros'!$B37/('Datos Cuantitativos'!$D$5))-1,0)</f>
        <v>0</v>
      </c>
      <c r="L32" s="9">
        <f>IFERROR(('Llenado de Estados Financieros'!$C37/('Datos Cuantitativos'!$C$7))/('Llenado de Estados Financieros'!$D37/('Datos Cuantitativos'!$B$7))-1,0)</f>
        <v>0</v>
      </c>
      <c r="M32" s="9">
        <f>IFERROR(('Llenado de Estados Financieros'!$B37/'Datos Cuantitativos'!$D$7)/('Llenado de Estados Financieros'!$C37/'Datos Cuantitativos'!$C$7)-1,0)</f>
        <v>0</v>
      </c>
      <c r="N32" s="9">
        <f>IFERROR(($G32/('Datos Cuantitativos'!$E$7))/('Llenado de Estados Financieros'!$B37/('Datos Cuantitativos'!$D$7))-1,0)</f>
        <v>0</v>
      </c>
      <c r="O32" s="7">
        <f>IFERROR(('Llenado de Estados Financieros'!$C37/('Datos Cuantitativos'!$C$10))/('Llenado de Estados Financieros'!$D37/('Datos Cuantitativos'!$B$10))-1,0)</f>
        <v>0</v>
      </c>
      <c r="P32" s="7">
        <f>IFERROR(('Llenado de Estados Financieros'!$B37/'Datos Cuantitativos'!$D$10)/('Llenado de Estados Financieros'!$C37/'Datos Cuantitativos'!$C$10)-1,0)</f>
        <v>0</v>
      </c>
      <c r="Q32" s="7">
        <f>IFERROR(($G32/('Datos Cuantitativos'!$E$10))/('Llenado de Estados Financieros'!$B37/('Datos Cuantitativos'!$D$10))-1,0)</f>
        <v>0</v>
      </c>
      <c r="R32" s="5">
        <f>IFERROR('Llenado de Estados Financieros'!D37/'Llenado de Estados Financieros'!D$20,0)</f>
        <v>0</v>
      </c>
      <c r="S32" s="5">
        <f>IFERROR('Llenado de Estados Financieros'!C37/'Llenado de Estados Financieros'!C$20,0)</f>
        <v>0</v>
      </c>
      <c r="T32" s="5">
        <f>IFERROR('Llenado de Estados Financieros'!B37/'Llenado de Estados Financieros'!B$20,0)</f>
        <v>0</v>
      </c>
      <c r="U32" s="5">
        <f t="shared" si="28"/>
        <v>0</v>
      </c>
    </row>
    <row r="33" spans="1:21" x14ac:dyDescent="0.25">
      <c r="A33" t="s">
        <v>21</v>
      </c>
      <c r="B33" s="13">
        <f>'Llenado de Estados Financieros'!D38</f>
        <v>0</v>
      </c>
      <c r="C33" s="13">
        <f>'Llenado de Estados Financieros'!C38</f>
        <v>0</v>
      </c>
      <c r="D33" s="5">
        <f t="shared" si="25"/>
        <v>0</v>
      </c>
      <c r="E33" s="13">
        <f>'Llenado de Estados Financieros'!B38</f>
        <v>0</v>
      </c>
      <c r="F33" s="5">
        <f t="shared" si="26"/>
        <v>0</v>
      </c>
      <c r="G33" s="13">
        <f>E33+E34</f>
        <v>0</v>
      </c>
      <c r="H33" s="5">
        <f t="shared" si="27"/>
        <v>0</v>
      </c>
      <c r="I33" s="8">
        <f>IFERROR(('Llenado de Estados Financieros'!$C38/('Datos Cuantitativos'!$C$5))/('Llenado de Estados Financieros'!$D38/('Datos Cuantitativos'!$B$5))-1,0)</f>
        <v>0</v>
      </c>
      <c r="J33" s="8">
        <f>IFERROR(('Llenado de Estados Financieros'!$B38/('Datos Cuantitativos'!$D$5))/('Llenado de Estados Financieros'!$C38/('Datos Cuantitativos'!$C$5))-1,0)</f>
        <v>0</v>
      </c>
      <c r="K33" s="8">
        <f>IFERROR(($G33/('Datos Cuantitativos'!$E$5))/('Llenado de Estados Financieros'!$B38/('Datos Cuantitativos'!$D$5))-1,0)</f>
        <v>0</v>
      </c>
      <c r="L33" s="9">
        <f>IFERROR(('Llenado de Estados Financieros'!$C38/('Datos Cuantitativos'!$C$7))/('Llenado de Estados Financieros'!$D38/('Datos Cuantitativos'!$B$7))-1,0)</f>
        <v>0</v>
      </c>
      <c r="M33" s="9">
        <f>IFERROR(('Llenado de Estados Financieros'!$B38/'Datos Cuantitativos'!$D$7)/('Llenado de Estados Financieros'!$C38/'Datos Cuantitativos'!$C$7)-1,0)</f>
        <v>0</v>
      </c>
      <c r="N33" s="9">
        <f>IFERROR(($G33/('Datos Cuantitativos'!$E$7))/('Llenado de Estados Financieros'!$B38/('Datos Cuantitativos'!$D$7))-1,0)</f>
        <v>0</v>
      </c>
      <c r="O33" s="7">
        <f>IFERROR(('Llenado de Estados Financieros'!$C38/('Datos Cuantitativos'!$C$10))/('Llenado de Estados Financieros'!$D38/('Datos Cuantitativos'!$B$10))-1,0)</f>
        <v>0</v>
      </c>
      <c r="P33" s="7">
        <f>IFERROR(('Llenado de Estados Financieros'!$B38/'Datos Cuantitativos'!$D$10)/('Llenado de Estados Financieros'!$C38/'Datos Cuantitativos'!$C$10)-1,0)</f>
        <v>0</v>
      </c>
      <c r="Q33" s="7">
        <f>IFERROR(($G33/('Datos Cuantitativos'!$E$10))/('Llenado de Estados Financieros'!$B38/('Datos Cuantitativos'!$D$10))-1,0)</f>
        <v>0</v>
      </c>
      <c r="R33" s="5">
        <f>IFERROR('Llenado de Estados Financieros'!D38/'Llenado de Estados Financieros'!D$20,0)</f>
        <v>0</v>
      </c>
      <c r="S33" s="5">
        <f>IFERROR('Llenado de Estados Financieros'!C38/'Llenado de Estados Financieros'!C$20,0)</f>
        <v>0</v>
      </c>
      <c r="T33" s="5">
        <f>IFERROR('Llenado de Estados Financieros'!B38/'Llenado de Estados Financieros'!B$20,0)</f>
        <v>0</v>
      </c>
      <c r="U33" s="5">
        <f t="shared" si="28"/>
        <v>0</v>
      </c>
    </row>
    <row r="34" spans="1:21" x14ac:dyDescent="0.25">
      <c r="A34" t="s">
        <v>22</v>
      </c>
      <c r="B34" s="13">
        <f>'Llenado de Estados Financieros'!D39</f>
        <v>0</v>
      </c>
      <c r="C34" s="13">
        <f>'Llenado de Estados Financieros'!C39</f>
        <v>0</v>
      </c>
      <c r="D34" s="5">
        <f t="shared" si="25"/>
        <v>0</v>
      </c>
      <c r="E34" s="13">
        <f>'Llenado de Estados Financieros'!B39</f>
        <v>0</v>
      </c>
      <c r="F34" s="5">
        <f t="shared" si="26"/>
        <v>0</v>
      </c>
      <c r="G34" s="13">
        <f>'Estado de Resultados'!G26</f>
        <v>0</v>
      </c>
      <c r="H34" s="5">
        <f t="shared" si="27"/>
        <v>0</v>
      </c>
      <c r="I34" s="8">
        <f>IFERROR(('Llenado de Estados Financieros'!$C39/('Datos Cuantitativos'!$C$5))/('Llenado de Estados Financieros'!$D39/('Datos Cuantitativos'!$B$5))-1,0)</f>
        <v>0</v>
      </c>
      <c r="J34" s="8">
        <f>IFERROR(('Llenado de Estados Financieros'!$B39/('Datos Cuantitativos'!$D$5))/('Llenado de Estados Financieros'!$C39/('Datos Cuantitativos'!$C$5))-1,0)</f>
        <v>0</v>
      </c>
      <c r="K34" s="8">
        <f>IFERROR(($G34/('Datos Cuantitativos'!$E$5))/('Llenado de Estados Financieros'!$B39/('Datos Cuantitativos'!$D$5))-1,0)</f>
        <v>0</v>
      </c>
      <c r="L34" s="9">
        <f>IFERROR(('Llenado de Estados Financieros'!$C39/('Datos Cuantitativos'!$C$7))/('Llenado de Estados Financieros'!$D39/('Datos Cuantitativos'!$B$7))-1,0)</f>
        <v>0</v>
      </c>
      <c r="M34" s="9">
        <f>IFERROR(('Llenado de Estados Financieros'!$B39/'Datos Cuantitativos'!$D$7)/('Llenado de Estados Financieros'!$C39/'Datos Cuantitativos'!$C$7)-1,0)</f>
        <v>0</v>
      </c>
      <c r="N34" s="9">
        <f>IFERROR(($G34/('Datos Cuantitativos'!$E$7))/('Llenado de Estados Financieros'!$B39/('Datos Cuantitativos'!$D$7))-1,0)</f>
        <v>0</v>
      </c>
      <c r="O34" s="7">
        <f>IFERROR(('Llenado de Estados Financieros'!$C39/('Datos Cuantitativos'!$C$10))/('Llenado de Estados Financieros'!$D39/('Datos Cuantitativos'!$B$10))-1,0)</f>
        <v>0</v>
      </c>
      <c r="P34" s="7">
        <f>IFERROR(('Llenado de Estados Financieros'!$B39/'Datos Cuantitativos'!$D$10)/('Llenado de Estados Financieros'!$C39/'Datos Cuantitativos'!$C$10)-1,0)</f>
        <v>0</v>
      </c>
      <c r="Q34" s="7">
        <f>IFERROR(($G34/('Datos Cuantitativos'!$E$10))/('Llenado de Estados Financieros'!$B39/('Datos Cuantitativos'!$D$10))-1,0)</f>
        <v>0</v>
      </c>
      <c r="R34" s="5">
        <f>IFERROR('Llenado de Estados Financieros'!D39/'Llenado de Estados Financieros'!D$20,0)</f>
        <v>0</v>
      </c>
      <c r="S34" s="5">
        <f>IFERROR('Llenado de Estados Financieros'!C39/'Llenado de Estados Financieros'!C$20,0)</f>
        <v>0</v>
      </c>
      <c r="T34" s="5">
        <f>IFERROR('Llenado de Estados Financieros'!B39/'Llenado de Estados Financieros'!B$20,0)</f>
        <v>0</v>
      </c>
      <c r="U34" s="5">
        <f t="shared" si="28"/>
        <v>0</v>
      </c>
    </row>
    <row r="35" spans="1:21" x14ac:dyDescent="0.25">
      <c r="A35" t="s">
        <v>24</v>
      </c>
      <c r="B35" s="13">
        <f>'Llenado de Estados Financieros'!D40</f>
        <v>0</v>
      </c>
      <c r="C35" s="13">
        <f>'Llenado de Estados Financieros'!C40</f>
        <v>0</v>
      </c>
      <c r="D35" s="5">
        <f t="shared" si="25"/>
        <v>0</v>
      </c>
      <c r="E35" s="13">
        <f>'Llenado de Estados Financieros'!B40</f>
        <v>0</v>
      </c>
      <c r="F35" s="5">
        <f t="shared" si="26"/>
        <v>0</v>
      </c>
      <c r="G35" s="13">
        <f>E35</f>
        <v>0</v>
      </c>
      <c r="H35" s="5">
        <f t="shared" si="27"/>
        <v>0</v>
      </c>
      <c r="I35" s="8">
        <f>IFERROR(('Llenado de Estados Financieros'!$C40/('Datos Cuantitativos'!$C$5))/('Llenado de Estados Financieros'!$D40/('Datos Cuantitativos'!$B$5))-1,0)</f>
        <v>0</v>
      </c>
      <c r="J35" s="8">
        <f>IFERROR(('Llenado de Estados Financieros'!$B40/('Datos Cuantitativos'!$D$5))/('Llenado de Estados Financieros'!$C40/('Datos Cuantitativos'!$C$5))-1,0)</f>
        <v>0</v>
      </c>
      <c r="K35" s="8">
        <f>IFERROR(($G35/('Datos Cuantitativos'!$E$5))/('Llenado de Estados Financieros'!$B40/('Datos Cuantitativos'!$D$5))-1,0)</f>
        <v>0</v>
      </c>
      <c r="L35" s="9">
        <f>IFERROR(('Llenado de Estados Financieros'!$C40/('Datos Cuantitativos'!$C$7))/('Llenado de Estados Financieros'!$D40/('Datos Cuantitativos'!$B$7))-1,0)</f>
        <v>0</v>
      </c>
      <c r="M35" s="9">
        <f>IFERROR(('Llenado de Estados Financieros'!$B40/'Datos Cuantitativos'!$D$7)/('Llenado de Estados Financieros'!$C40/'Datos Cuantitativos'!$C$7)-1,0)</f>
        <v>0</v>
      </c>
      <c r="N35" s="9">
        <f>IFERROR(($G35/('Datos Cuantitativos'!$E$7))/('Llenado de Estados Financieros'!$B40/('Datos Cuantitativos'!$D$7))-1,0)</f>
        <v>0</v>
      </c>
      <c r="O35" s="7">
        <f>IFERROR(('Llenado de Estados Financieros'!$C40/('Datos Cuantitativos'!$C$10))/('Llenado de Estados Financieros'!$D40/('Datos Cuantitativos'!$B$10))-1,0)</f>
        <v>0</v>
      </c>
      <c r="P35" s="7">
        <f>IFERROR(('Llenado de Estados Financieros'!$B40/'Datos Cuantitativos'!$D$10)/('Llenado de Estados Financieros'!$C40/'Datos Cuantitativos'!$C$10)-1,0)</f>
        <v>0</v>
      </c>
      <c r="Q35" s="7">
        <f>IFERROR(($G35/('Datos Cuantitativos'!$E$10))/('Llenado de Estados Financieros'!$B40/('Datos Cuantitativos'!$D$10))-1,0)</f>
        <v>0</v>
      </c>
      <c r="R35" s="5">
        <f>IFERROR('Llenado de Estados Financieros'!D40/'Llenado de Estados Financieros'!D$20,0)</f>
        <v>0</v>
      </c>
      <c r="S35" s="5">
        <f>IFERROR('Llenado de Estados Financieros'!C40/'Llenado de Estados Financieros'!C$20,0)</f>
        <v>0</v>
      </c>
      <c r="T35" s="5">
        <f>IFERROR('Llenado de Estados Financieros'!B40/'Llenado de Estados Financieros'!B$20,0)</f>
        <v>0</v>
      </c>
      <c r="U35" s="5">
        <f t="shared" si="28"/>
        <v>0</v>
      </c>
    </row>
    <row r="36" spans="1:21" x14ac:dyDescent="0.25">
      <c r="G36" s="2"/>
    </row>
    <row r="37" spans="1:21" x14ac:dyDescent="0.25">
      <c r="A37" t="s">
        <v>25</v>
      </c>
      <c r="B37" s="13">
        <f>'Llenado de Estados Financieros'!D42</f>
        <v>0</v>
      </c>
      <c r="C37" s="13">
        <f>'Llenado de Estados Financieros'!C42</f>
        <v>0</v>
      </c>
      <c r="D37" s="5">
        <f>IFERROR(C37/B37-1,0)</f>
        <v>0</v>
      </c>
      <c r="E37" s="13">
        <f>'Llenado de Estados Financieros'!B42</f>
        <v>0</v>
      </c>
      <c r="F37" s="5">
        <f t="shared" ref="F37" si="29">IFERROR(E37/C37-1,0)</f>
        <v>0</v>
      </c>
      <c r="G37" s="13">
        <f>SUM(G31:G35)</f>
        <v>0</v>
      </c>
      <c r="H37" s="5">
        <f>IFERROR(G37/E37-1,0)</f>
        <v>0</v>
      </c>
      <c r="I37" s="8">
        <f>IFERROR(('Llenado de Estados Financieros'!$C42/('Datos Cuantitativos'!$C$5))/('Llenado de Estados Financieros'!$D42/('Datos Cuantitativos'!$B$5))-1,0)</f>
        <v>0</v>
      </c>
      <c r="J37" s="8">
        <f>IFERROR(('Llenado de Estados Financieros'!$B42/('Datos Cuantitativos'!$D$5))/('Llenado de Estados Financieros'!$C42/('Datos Cuantitativos'!$C$5))-1,0)</f>
        <v>0</v>
      </c>
      <c r="K37" s="8">
        <f>IFERROR(($G37/('Datos Cuantitativos'!$E$5))/('Llenado de Estados Financieros'!$B42/('Datos Cuantitativos'!$D$5))-1,0)</f>
        <v>0</v>
      </c>
      <c r="L37" s="9">
        <f>IFERROR(('Llenado de Estados Financieros'!$C42/('Datos Cuantitativos'!$C$7))/('Llenado de Estados Financieros'!$D42/('Datos Cuantitativos'!$B$7))-1,0)</f>
        <v>0</v>
      </c>
      <c r="M37" s="9">
        <f>IFERROR(('Llenado de Estados Financieros'!$B42/'Datos Cuantitativos'!$D$7)/('Llenado de Estados Financieros'!$C42/'Datos Cuantitativos'!$C$7)-1,0)</f>
        <v>0</v>
      </c>
      <c r="N37" s="9">
        <f>IFERROR(($G37/('Datos Cuantitativos'!$E$7))/('Llenado de Estados Financieros'!$B42/('Datos Cuantitativos'!$D$7))-1,0)</f>
        <v>0</v>
      </c>
      <c r="O37" s="7">
        <f>IFERROR(('Llenado de Estados Financieros'!$C42/('Datos Cuantitativos'!$C$10))/('Llenado de Estados Financieros'!$D42/('Datos Cuantitativos'!$B$10))-1,0)</f>
        <v>0</v>
      </c>
      <c r="P37" s="7">
        <f>IFERROR(('Llenado de Estados Financieros'!$B42/'Datos Cuantitativos'!$D$10)/('Llenado de Estados Financieros'!$C42/'Datos Cuantitativos'!$C$10)-1,0)</f>
        <v>0</v>
      </c>
      <c r="Q37" s="7">
        <f>IFERROR(($G37/('Datos Cuantitativos'!$E$10))/('Llenado de Estados Financieros'!$B42/('Datos Cuantitativos'!$D$10))-1,0)</f>
        <v>0</v>
      </c>
      <c r="R37" s="5">
        <f>IFERROR('Llenado de Estados Financieros'!D42/'Llenado de Estados Financieros'!D$20,0)</f>
        <v>0</v>
      </c>
      <c r="S37" s="5">
        <f>IFERROR('Llenado de Estados Financieros'!C42/'Llenado de Estados Financieros'!C$20,0)</f>
        <v>0</v>
      </c>
      <c r="T37" s="5">
        <f>IFERROR('Llenado de Estados Financieros'!B42/'Llenado de Estados Financieros'!B$20,0)</f>
        <v>0</v>
      </c>
      <c r="U37" s="5">
        <f>IFERROR(G37/G$15,0)</f>
        <v>0</v>
      </c>
    </row>
    <row r="38" spans="1:21" x14ac:dyDescent="0.25">
      <c r="G38" s="2"/>
    </row>
    <row r="39" spans="1:21" x14ac:dyDescent="0.25">
      <c r="A39" t="s">
        <v>26</v>
      </c>
      <c r="B39" s="13">
        <f>'Llenado de Estados Financieros'!D44</f>
        <v>0</v>
      </c>
      <c r="C39" s="13">
        <f>'Llenado de Estados Financieros'!C44</f>
        <v>0</v>
      </c>
      <c r="D39" s="5">
        <f>IFERROR(C39/B39-1,0)</f>
        <v>0</v>
      </c>
      <c r="E39" s="13">
        <f>'Llenado de Estados Financieros'!B44</f>
        <v>0</v>
      </c>
      <c r="F39" s="5">
        <f t="shared" ref="F39" si="30">IFERROR(E39/C39-1,0)</f>
        <v>0</v>
      </c>
      <c r="G39" s="13">
        <f>G37+G29</f>
        <v>0</v>
      </c>
      <c r="H39" s="5">
        <f>IFERROR(G39/E39-1,0)</f>
        <v>0</v>
      </c>
      <c r="I39" s="8">
        <f>IFERROR(('Llenado de Estados Financieros'!$C44/('Datos Cuantitativos'!$C$5))/('Llenado de Estados Financieros'!$D44/('Datos Cuantitativos'!$B$5))-1,0)</f>
        <v>0</v>
      </c>
      <c r="J39" s="8">
        <f>IFERROR(('Llenado de Estados Financieros'!$B44/('Datos Cuantitativos'!$D$5))/('Llenado de Estados Financieros'!$C44/('Datos Cuantitativos'!$C$5))-1,0)</f>
        <v>0</v>
      </c>
      <c r="K39" s="8">
        <f>IFERROR(($G39/('Datos Cuantitativos'!$E$5))/('Llenado de Estados Financieros'!$B44/('Datos Cuantitativos'!$D$5))-1,0)</f>
        <v>0</v>
      </c>
      <c r="L39" s="9">
        <f>IFERROR(('Llenado de Estados Financieros'!$C44/('Datos Cuantitativos'!$C$7))/('Llenado de Estados Financieros'!$D44/('Datos Cuantitativos'!$B$7))-1,0)</f>
        <v>0</v>
      </c>
      <c r="M39" s="9">
        <f>IFERROR(('Llenado de Estados Financieros'!$B44/'Datos Cuantitativos'!$D$7)/('Llenado de Estados Financieros'!$C44/'Datos Cuantitativos'!$C$7)-1,0)</f>
        <v>0</v>
      </c>
      <c r="N39" s="9">
        <f>IFERROR(($G39/('Datos Cuantitativos'!$E$7))/('Llenado de Estados Financieros'!$B44/('Datos Cuantitativos'!$D$7))-1,0)</f>
        <v>0</v>
      </c>
      <c r="O39" s="7">
        <f>IFERROR(('Llenado de Estados Financieros'!$C44/('Datos Cuantitativos'!$C$10))/('Llenado de Estados Financieros'!$D44/('Datos Cuantitativos'!$B$10))-1,0)</f>
        <v>0</v>
      </c>
      <c r="P39" s="7">
        <f>IFERROR(('Llenado de Estados Financieros'!$B44/'Datos Cuantitativos'!$D$10)/('Llenado de Estados Financieros'!$C44/'Datos Cuantitativos'!$C$10)-1,0)</f>
        <v>0</v>
      </c>
      <c r="Q39" s="7">
        <f>IFERROR(($G39/('Datos Cuantitativos'!$E$10))/('Llenado de Estados Financieros'!$B44/('Datos Cuantitativos'!$D$10))-1,0)</f>
        <v>0</v>
      </c>
      <c r="R39" s="5">
        <f>IFERROR('Llenado de Estados Financieros'!D44/'Llenado de Estados Financieros'!D$20,0)</f>
        <v>0</v>
      </c>
      <c r="S39" s="5">
        <f>IFERROR('Llenado de Estados Financieros'!C44/'Llenado de Estados Financieros'!C$20,0)</f>
        <v>0</v>
      </c>
      <c r="T39" s="5">
        <f>IFERROR('Llenado de Estados Financieros'!B44/'Llenado de Estados Financieros'!B$20,0)</f>
        <v>0</v>
      </c>
      <c r="U39" s="5">
        <f>IFERROR(G39/G$15,0)</f>
        <v>0</v>
      </c>
    </row>
    <row r="41" spans="1:21" x14ac:dyDescent="0.25">
      <c r="G41" s="63"/>
    </row>
  </sheetData>
  <sheetProtection password="D825" sheet="1" objects="1" scenarios="1" selectLockedCells="1" selectUnlockedCells="1"/>
  <pageMargins left="0.7" right="0.7" top="0.75" bottom="0.75" header="0.3" footer="0.3"/>
  <pageSetup orientation="portrait" horizontalDpi="4294967293" verticalDpi="0" r:id="rId1"/>
  <ignoredErrors>
    <ignoredError sqref="G3:G10 G12:G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A2" zoomScale="150" zoomScaleNormal="150"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1" width="52.28515625" bestFit="1" customWidth="1"/>
    <col min="2" max="3" width="9.5703125" style="2" bestFit="1" customWidth="1"/>
    <col min="5" max="5" width="9.5703125" style="2" bestFit="1" customWidth="1"/>
    <col min="7" max="7" width="9.5703125" style="2" bestFit="1" customWidth="1"/>
  </cols>
  <sheetData>
    <row r="1" spans="1:21" x14ac:dyDescent="0.25">
      <c r="A1" s="1" t="s">
        <v>69</v>
      </c>
      <c r="B1" s="15" t="s">
        <v>76</v>
      </c>
      <c r="I1" s="1" t="s">
        <v>80</v>
      </c>
      <c r="J1" s="1"/>
      <c r="K1" s="1"/>
      <c r="L1" s="1" t="s">
        <v>81</v>
      </c>
      <c r="M1" s="1"/>
      <c r="N1" s="1"/>
      <c r="O1" s="1" t="s">
        <v>77</v>
      </c>
      <c r="P1" s="1"/>
      <c r="R1" s="1" t="s">
        <v>83</v>
      </c>
    </row>
    <row r="2" spans="1:21" x14ac:dyDescent="0.25">
      <c r="B2" s="16">
        <f>'Llenado de Estados Financieros'!K7</f>
        <v>2011</v>
      </c>
      <c r="C2" s="16">
        <f>'Llenado de Estados Financieros'!J7</f>
        <v>2012</v>
      </c>
      <c r="D2" s="17" t="s">
        <v>75</v>
      </c>
      <c r="E2" s="16">
        <f>'Llenado de Estados Financieros'!I7</f>
        <v>2013</v>
      </c>
      <c r="F2" s="17" t="s">
        <v>75</v>
      </c>
      <c r="G2" s="16">
        <f>E2+1</f>
        <v>2014</v>
      </c>
      <c r="H2" s="6" t="s">
        <v>75</v>
      </c>
      <c r="I2">
        <f>C2</f>
        <v>2012</v>
      </c>
      <c r="J2">
        <f>E2</f>
        <v>2013</v>
      </c>
      <c r="K2">
        <f>G2</f>
        <v>2014</v>
      </c>
      <c r="L2">
        <f t="shared" ref="L2:Q2" si="0">I2</f>
        <v>2012</v>
      </c>
      <c r="M2">
        <f t="shared" si="0"/>
        <v>2013</v>
      </c>
      <c r="N2">
        <f t="shared" si="0"/>
        <v>2014</v>
      </c>
      <c r="O2">
        <f t="shared" si="0"/>
        <v>2012</v>
      </c>
      <c r="P2">
        <f t="shared" si="0"/>
        <v>2013</v>
      </c>
      <c r="Q2">
        <f t="shared" si="0"/>
        <v>2014</v>
      </c>
      <c r="R2">
        <f>B2</f>
        <v>2011</v>
      </c>
      <c r="S2">
        <f>C2</f>
        <v>2012</v>
      </c>
      <c r="T2">
        <f>E2</f>
        <v>2013</v>
      </c>
      <c r="U2">
        <f>G2</f>
        <v>2014</v>
      </c>
    </row>
    <row r="3" spans="1:21" x14ac:dyDescent="0.25">
      <c r="A3" t="s">
        <v>28</v>
      </c>
      <c r="B3" s="13">
        <f>'Llenado de Estados Financieros'!K8</f>
        <v>0</v>
      </c>
      <c r="C3" s="13">
        <f>'Llenado de Estados Financieros'!J8</f>
        <v>0</v>
      </c>
      <c r="D3" s="5">
        <f>IFERROR(C3/B3-1,0)</f>
        <v>0</v>
      </c>
      <c r="E3" s="13">
        <f>'Llenado de Estados Financieros'!I8</f>
        <v>0</v>
      </c>
      <c r="F3" s="5">
        <f>IFERROR(E3/C3-1,0)</f>
        <v>0</v>
      </c>
      <c r="G3" s="13">
        <f>E3*('Datos Cuantitativos'!B14+1)*(1+'Datos Cuantitativos'!B15)</f>
        <v>0</v>
      </c>
      <c r="H3" s="5">
        <f>IFERROR(G3/E3-1,0)</f>
        <v>0</v>
      </c>
      <c r="I3" s="8">
        <f>IFERROR(('Llenado de Estados Financieros'!$J8/('Datos Cuantitativos'!$C$4+'Datos Cuantitativos'!$C$5)/2)/('Llenado de Estados Financieros'!$K8/('Datos Cuantitativos'!$B$4+'Datos Cuantitativos'!$B$5)/2)-1,0)</f>
        <v>0</v>
      </c>
      <c r="J3" s="8">
        <f>IFERROR((E3/('Datos Cuantitativos'!$D$4+'Datos Cuantitativos'!$D$5)/2)/(C3/('Datos Cuantitativos'!$C$4+'Datos Cuantitativos'!$C$5)/2)-1,0)</f>
        <v>0</v>
      </c>
      <c r="K3" s="8">
        <f>IFERROR(($G3/('Datos Cuantitativos'!$E$4+'Datos Cuantitativos'!$E$5)/2)/(E3/('Datos Cuantitativos'!$D$4+'Datos Cuantitativos'!$D$5)/2)-1,0)</f>
        <v>0</v>
      </c>
      <c r="L3" s="9">
        <f>IFERROR(('Llenado de Estados Financieros'!$J8/('Datos Cuantitativos'!$C$6+'Datos Cuantitativos'!$C$7)/2)/('Llenado de Estados Financieros'!$K8/('Datos Cuantitativos'!$B$6+'Datos Cuantitativos'!$B$7)/2)-1,0)</f>
        <v>0</v>
      </c>
      <c r="M3" s="9">
        <f>IFERROR((E3/('Datos Cuantitativos'!$D$6+'Datos Cuantitativos'!$D$7)/2)/(C3/('Datos Cuantitativos'!$C$6+'Datos Cuantitativos'!$C$7)/2)-1,0)</f>
        <v>0</v>
      </c>
      <c r="N3" s="9">
        <f>IFERROR(($G3/(('Datos Cuantitativos'!$E$6+'Datos Cuantitativos'!$E$7)/2))/(E3/(('Datos Cuantitativos'!$D$6+'Datos Cuantitativos'!$D$7)/2))-1,0)</f>
        <v>0</v>
      </c>
      <c r="O3" s="7">
        <f>IFERROR((('Llenado de Estados Financieros'!$J8/('Datos Cuantitativos'!$C$9+'Datos Cuantitativos'!$C$10)/2))/(('Llenado de Estados Financieros'!$K8/('Datos Cuantitativos'!$B$9+'Datos Cuantitativos'!$B$10)/2))-1,0)</f>
        <v>0</v>
      </c>
      <c r="P3" s="7">
        <f>IFERROR(((E3/('Datos Cuantitativos'!$D$9+'Datos Cuantitativos'!$D$10)/2))/((C3/('Datos Cuantitativos'!$C$9+'Datos Cuantitativos'!$C$10)/2))-1,0)</f>
        <v>0</v>
      </c>
      <c r="Q3" s="7">
        <f>IFERROR((($G3/('Datos Cuantitativos'!$E$9+'Datos Cuantitativos'!$E$10)/2))/((E3/('Datos Cuantitativos'!$D$9+'Datos Cuantitativos'!$D$10)/2))-1,0)</f>
        <v>0</v>
      </c>
      <c r="R3" s="5">
        <f>IFERROR('Llenado de Estados Financieros'!K8/'Llenado de Estados Financieros'!$K$8,0)</f>
        <v>0</v>
      </c>
      <c r="S3" s="5">
        <f>IFERROR('Llenado de Estados Financieros'!J8/'Llenado de Estados Financieros'!$J$8,0)</f>
        <v>0</v>
      </c>
      <c r="T3" s="5">
        <f>IFERROR('Llenado de Estados Financieros'!I8/'Llenado de Estados Financieros'!$I$8,0)</f>
        <v>0</v>
      </c>
      <c r="U3" s="5">
        <f>IFERROR(G3/$G$3,0)</f>
        <v>0</v>
      </c>
    </row>
    <row r="4" spans="1:21" x14ac:dyDescent="0.25">
      <c r="A4" t="s">
        <v>29</v>
      </c>
      <c r="B4" s="13">
        <f>'Llenado de Estados Financieros'!K9</f>
        <v>0</v>
      </c>
      <c r="C4" s="13">
        <f>'Llenado de Estados Financieros'!J9</f>
        <v>0</v>
      </c>
      <c r="D4" s="5">
        <f>IFERROR(C4/B4-1,0)</f>
        <v>0</v>
      </c>
      <c r="E4" s="13">
        <f>'Llenado de Estados Financieros'!I9</f>
        <v>0</v>
      </c>
      <c r="F4" s="5">
        <f>IFERROR(E4/C4-1,0)</f>
        <v>0</v>
      </c>
      <c r="G4" s="13">
        <f>E4*('Datos Cuantitativos'!B14+1)*(1+'Datos Cuantitativos'!B16)</f>
        <v>0</v>
      </c>
      <c r="H4" s="5">
        <f>IFERROR(G4/E4-1,0)</f>
        <v>0</v>
      </c>
      <c r="I4" s="8">
        <f>IFERROR(('Llenado de Estados Financieros'!$J9/('Datos Cuantitativos'!$C$4+'Datos Cuantitativos'!$C$5)/2)/('Llenado de Estados Financieros'!$K9/('Datos Cuantitativos'!$B$4+'Datos Cuantitativos'!$B$5)/2)-1,0)</f>
        <v>0</v>
      </c>
      <c r="J4" s="8">
        <f>IFERROR((E4/('Datos Cuantitativos'!$D$4+'Datos Cuantitativos'!$D$5)/2)/(C4/('Datos Cuantitativos'!$C$4+'Datos Cuantitativos'!$C$5)/2)-1,0)</f>
        <v>0</v>
      </c>
      <c r="K4" s="8">
        <f>IFERROR(($G4/('Datos Cuantitativos'!$E$4+'Datos Cuantitativos'!$E$5)/2)/(E4/('Datos Cuantitativos'!$D$4+'Datos Cuantitativos'!$D$5)/2)-1,0)</f>
        <v>0</v>
      </c>
      <c r="L4" s="9">
        <f>IFERROR(('Llenado de Estados Financieros'!$J9/('Datos Cuantitativos'!$C$6+'Datos Cuantitativos'!$C$7)/2)/('Llenado de Estados Financieros'!$K9/('Datos Cuantitativos'!$B$6+'Datos Cuantitativos'!$B$7)/2)-1,0)</f>
        <v>0</v>
      </c>
      <c r="M4" s="9">
        <f>IFERROR((E4/('Datos Cuantitativos'!$D$6+'Datos Cuantitativos'!$D$7)/2)/(C4/('Datos Cuantitativos'!$C$6+'Datos Cuantitativos'!$C$7)/2)-1,0)</f>
        <v>0</v>
      </c>
      <c r="N4" s="9">
        <f>IFERROR(($G4/(('Datos Cuantitativos'!$E$6+'Datos Cuantitativos'!$E$7)/2))/(E4/(('Datos Cuantitativos'!$D$6+'Datos Cuantitativos'!$D$7)/2))-1,0)</f>
        <v>0</v>
      </c>
      <c r="O4" s="7">
        <f>IFERROR((('Llenado de Estados Financieros'!$J9/('Datos Cuantitativos'!$C$9+'Datos Cuantitativos'!$C$10)/2))/(('Llenado de Estados Financieros'!$K9/('Datos Cuantitativos'!$B$9+'Datos Cuantitativos'!$B$10)/2))-1,0)</f>
        <v>0</v>
      </c>
      <c r="P4" s="7">
        <f>IFERROR(((E4/('Datos Cuantitativos'!$D$9+'Datos Cuantitativos'!$D$10)/2))/((C4/('Datos Cuantitativos'!$C$9+'Datos Cuantitativos'!$C$10)/2))-1,0)</f>
        <v>0</v>
      </c>
      <c r="Q4" s="7">
        <f>IFERROR((($G4/('Datos Cuantitativos'!$E$9+'Datos Cuantitativos'!$E$10)/2))/((E4/('Datos Cuantitativos'!$D$9+'Datos Cuantitativos'!$D$10)/2))-1,0)</f>
        <v>0</v>
      </c>
      <c r="R4" s="5">
        <f>IFERROR('Llenado de Estados Financieros'!K9/'Llenado de Estados Financieros'!$K$8,0)</f>
        <v>0</v>
      </c>
      <c r="S4" s="5">
        <f>IFERROR('Llenado de Estados Financieros'!J9/'Llenado de Estados Financieros'!$J$8,0)</f>
        <v>0</v>
      </c>
      <c r="T4" s="5">
        <f>IFERROR('Llenado de Estados Financieros'!I9/'Llenado de Estados Financieros'!$I$8,0)</f>
        <v>0</v>
      </c>
      <c r="U4" s="5">
        <f>IFERROR(G4/$G$3,0)</f>
        <v>0</v>
      </c>
    </row>
    <row r="6" spans="1:21" x14ac:dyDescent="0.25">
      <c r="A6" t="s">
        <v>30</v>
      </c>
      <c r="B6" s="13">
        <f>'Llenado de Estados Financieros'!K11</f>
        <v>0</v>
      </c>
      <c r="C6" s="13">
        <f>'Llenado de Estados Financieros'!J11</f>
        <v>0</v>
      </c>
      <c r="D6" s="5">
        <f>IFERROR(C6/B6-1,0)</f>
        <v>0</v>
      </c>
      <c r="E6" s="13">
        <f>'Llenado de Estados Financieros'!I11</f>
        <v>0</v>
      </c>
      <c r="F6" s="5">
        <f>IFERROR(E6/C6-1,0)</f>
        <v>0</v>
      </c>
      <c r="G6" s="13">
        <f>G3-G4</f>
        <v>0</v>
      </c>
      <c r="H6" s="5">
        <f>IFERROR(G6/E6-1,0)</f>
        <v>0</v>
      </c>
      <c r="I6" s="8">
        <f>IFERROR(('Llenado de Estados Financieros'!$J11/('Datos Cuantitativos'!$C$4+'Datos Cuantitativos'!$C$5)/2)/('Llenado de Estados Financieros'!$K11/('Datos Cuantitativos'!$B$4+'Datos Cuantitativos'!$B$5)/2)-1,0)</f>
        <v>0</v>
      </c>
      <c r="J6" s="8">
        <f>IFERROR((E6/('Datos Cuantitativos'!$D$4+'Datos Cuantitativos'!$D$5)/2)/(C6/('Datos Cuantitativos'!$C$4+'Datos Cuantitativos'!$C$5)/2)-1,0)</f>
        <v>0</v>
      </c>
      <c r="K6" s="8">
        <f>IFERROR(($G6/('Datos Cuantitativos'!$E$4+'Datos Cuantitativos'!$E$5)/2)/(E6/('Datos Cuantitativos'!$D$4+'Datos Cuantitativos'!$D$5)/2)-1,0)</f>
        <v>0</v>
      </c>
      <c r="L6" s="9">
        <f>IFERROR(('Llenado de Estados Financieros'!$J11/('Datos Cuantitativos'!$C$6+'Datos Cuantitativos'!$C$7)/2)/('Llenado de Estados Financieros'!$K11/('Datos Cuantitativos'!$B$6+'Datos Cuantitativos'!$B$7)/2)-1,0)</f>
        <v>0</v>
      </c>
      <c r="M6" s="9">
        <f>IFERROR((E6/('Datos Cuantitativos'!$D$6+'Datos Cuantitativos'!$D$7)/2)/(C6/('Datos Cuantitativos'!$C$6+'Datos Cuantitativos'!$C$7)/2)-1,0)</f>
        <v>0</v>
      </c>
      <c r="N6" s="9">
        <f>IFERROR(($G6/(('Datos Cuantitativos'!$E$6+'Datos Cuantitativos'!$E$7)/2))/(E6/(('Datos Cuantitativos'!$D$6+'Datos Cuantitativos'!$D$7)/2))-1,0)</f>
        <v>0</v>
      </c>
      <c r="O6" s="7">
        <f>IFERROR((('Llenado de Estados Financieros'!$J11/('Datos Cuantitativos'!$C$9+'Datos Cuantitativos'!$C$10)/2))/(('Llenado de Estados Financieros'!$K11/('Datos Cuantitativos'!$B$9+'Datos Cuantitativos'!$B$10)/2))-1,0)</f>
        <v>0</v>
      </c>
      <c r="P6" s="7">
        <f>IFERROR(((E6/('Datos Cuantitativos'!$D$9+'Datos Cuantitativos'!$D$10)/2))/((C6/('Datos Cuantitativos'!$C$9+'Datos Cuantitativos'!$C$10)/2))-1,0)</f>
        <v>0</v>
      </c>
      <c r="Q6" s="7">
        <f>IFERROR((($G6/('Datos Cuantitativos'!$E$9+'Datos Cuantitativos'!$E$10)/2))/((E6/('Datos Cuantitativos'!$D$9+'Datos Cuantitativos'!$D$10)/2))-1,0)</f>
        <v>0</v>
      </c>
      <c r="R6" s="5">
        <f>IFERROR('Llenado de Estados Financieros'!K11/'Llenado de Estados Financieros'!$K$8,0)</f>
        <v>0</v>
      </c>
      <c r="S6" s="5">
        <f>IFERROR('Llenado de Estados Financieros'!J11/'Llenado de Estados Financieros'!$J$8,0)</f>
        <v>0</v>
      </c>
      <c r="T6" s="5">
        <f>IFERROR('Llenado de Estados Financieros'!I11/'Llenado de Estados Financieros'!$I$8,0)</f>
        <v>0</v>
      </c>
      <c r="U6" s="5">
        <f>IFERROR(G6/$G$3,0)</f>
        <v>0</v>
      </c>
    </row>
    <row r="8" spans="1:21" x14ac:dyDescent="0.25">
      <c r="A8" t="s">
        <v>31</v>
      </c>
      <c r="B8" s="13">
        <f>'Llenado de Estados Financieros'!K13</f>
        <v>0</v>
      </c>
      <c r="C8" s="13">
        <f>'Llenado de Estados Financieros'!J13</f>
        <v>0</v>
      </c>
      <c r="D8" s="5">
        <f t="shared" ref="D8:D10" si="1">IFERROR(C8/B8-1,0)</f>
        <v>0</v>
      </c>
      <c r="E8" s="13">
        <f>'Llenado de Estados Financieros'!I13</f>
        <v>0</v>
      </c>
      <c r="F8" s="5">
        <f t="shared" ref="F8:H10" si="2">IFERROR(E8/C8-1,0)</f>
        <v>0</v>
      </c>
      <c r="G8" s="13">
        <f>E8*(1+'Datos Cuantitativos'!$B$17)</f>
        <v>0</v>
      </c>
      <c r="H8" s="5">
        <f t="shared" si="2"/>
        <v>0</v>
      </c>
      <c r="I8" s="8">
        <f>IFERROR(('Llenado de Estados Financieros'!$J13/('Datos Cuantitativos'!$C$4+'Datos Cuantitativos'!$C$5)/2)/('Llenado de Estados Financieros'!$K13/('Datos Cuantitativos'!$B$4+'Datos Cuantitativos'!$B$5)/2)-1,0)</f>
        <v>0</v>
      </c>
      <c r="J8" s="8">
        <f>IFERROR((E8/('Datos Cuantitativos'!$D$4+'Datos Cuantitativos'!$D$5)/2)/(C8/('Datos Cuantitativos'!$C$4+'Datos Cuantitativos'!$C$5)/2)-1,0)</f>
        <v>0</v>
      </c>
      <c r="K8" s="8">
        <f>IFERROR(($G8/('Datos Cuantitativos'!$E$4+'Datos Cuantitativos'!$E$5)/2)/(E8/('Datos Cuantitativos'!$D$4+'Datos Cuantitativos'!$D$5)/2)-1,0)</f>
        <v>0</v>
      </c>
      <c r="L8" s="9">
        <f>IFERROR(('Llenado de Estados Financieros'!$J13/('Datos Cuantitativos'!$C$6+'Datos Cuantitativos'!$C$7)/2)/('Llenado de Estados Financieros'!$K13/('Datos Cuantitativos'!$B$6+'Datos Cuantitativos'!$B$7)/2)-1,0)</f>
        <v>0</v>
      </c>
      <c r="M8" s="9">
        <f>IFERROR((E8/('Datos Cuantitativos'!$D$6+'Datos Cuantitativos'!$D$7)/2)/(C8/('Datos Cuantitativos'!$C$6+'Datos Cuantitativos'!$C$7)/2)-1,0)</f>
        <v>0</v>
      </c>
      <c r="N8" s="9">
        <f>IFERROR(($G8/(('Datos Cuantitativos'!$E$6+'Datos Cuantitativos'!$E$7)/2))/(E8/(('Datos Cuantitativos'!$D$6+'Datos Cuantitativos'!$D$7)/2))-1,0)</f>
        <v>0</v>
      </c>
      <c r="O8" s="7">
        <f>IFERROR((('Llenado de Estados Financieros'!$J13/('Datos Cuantitativos'!$C$9+'Datos Cuantitativos'!$C$10)/2))/(('Llenado de Estados Financieros'!$K13/('Datos Cuantitativos'!$B$9+'Datos Cuantitativos'!$B$10)/2))-1,0)</f>
        <v>0</v>
      </c>
      <c r="P8" s="7">
        <f>IFERROR(((E8/('Datos Cuantitativos'!$D$9+'Datos Cuantitativos'!$D$10)/2))/((C8/('Datos Cuantitativos'!$C$9+'Datos Cuantitativos'!$C$10)/2))-1,0)</f>
        <v>0</v>
      </c>
      <c r="Q8" s="7">
        <f>IFERROR((($G8/('Datos Cuantitativos'!$E$9+'Datos Cuantitativos'!$E$10)/2))/((E8/('Datos Cuantitativos'!$D$9+'Datos Cuantitativos'!$D$10)/2))-1,0)</f>
        <v>0</v>
      </c>
      <c r="R8" s="5">
        <f>IFERROR('Llenado de Estados Financieros'!K13/'Llenado de Estados Financieros'!$K$8,0)</f>
        <v>0</v>
      </c>
      <c r="S8" s="5">
        <f>IFERROR('Llenado de Estados Financieros'!J13/'Llenado de Estados Financieros'!$J$8,0)</f>
        <v>0</v>
      </c>
      <c r="T8" s="5">
        <f>IFERROR('Llenado de Estados Financieros'!I13/'Llenado de Estados Financieros'!$I$8,0)</f>
        <v>0</v>
      </c>
      <c r="U8" s="5">
        <f t="shared" ref="U8:U10" si="3">IFERROR(G8/$G$3,0)</f>
        <v>0</v>
      </c>
    </row>
    <row r="9" spans="1:21" x14ac:dyDescent="0.25">
      <c r="A9" t="s">
        <v>32</v>
      </c>
      <c r="B9" s="13">
        <f>'Llenado de Estados Financieros'!K14</f>
        <v>0</v>
      </c>
      <c r="C9" s="13">
        <f>'Llenado de Estados Financieros'!J14</f>
        <v>0</v>
      </c>
      <c r="D9" s="5">
        <f t="shared" si="1"/>
        <v>0</v>
      </c>
      <c r="E9" s="13">
        <f>'Llenado de Estados Financieros'!I14</f>
        <v>0</v>
      </c>
      <c r="F9" s="5">
        <f t="shared" si="2"/>
        <v>0</v>
      </c>
      <c r="G9" s="13">
        <f>E9*(1+'Datos Cuantitativos'!$B$17)</f>
        <v>0</v>
      </c>
      <c r="H9" s="5">
        <f t="shared" si="2"/>
        <v>0</v>
      </c>
      <c r="I9" s="8">
        <f>IFERROR(('Llenado de Estados Financieros'!$J14/('Datos Cuantitativos'!$C$4+'Datos Cuantitativos'!$C$5)/2)/('Llenado de Estados Financieros'!$K14/('Datos Cuantitativos'!$B$4+'Datos Cuantitativos'!$B$5)/2)-1,0)</f>
        <v>0</v>
      </c>
      <c r="J9" s="8">
        <f>IFERROR((E9/('Datos Cuantitativos'!$D$4+'Datos Cuantitativos'!$D$5)/2)/(C9/('Datos Cuantitativos'!$C$4+'Datos Cuantitativos'!$C$5)/2)-1,0)</f>
        <v>0</v>
      </c>
      <c r="K9" s="8">
        <f>IFERROR(($G9/('Datos Cuantitativos'!$E$4+'Datos Cuantitativos'!$E$5)/2)/(E9/('Datos Cuantitativos'!$D$4+'Datos Cuantitativos'!$D$5)/2)-1,0)</f>
        <v>0</v>
      </c>
      <c r="L9" s="9">
        <f>IFERROR(('Llenado de Estados Financieros'!$J14/('Datos Cuantitativos'!$C$6+'Datos Cuantitativos'!$C$7)/2)/('Llenado de Estados Financieros'!$K14/('Datos Cuantitativos'!$B$6+'Datos Cuantitativos'!$B$7)/2)-1,0)</f>
        <v>0</v>
      </c>
      <c r="M9" s="9">
        <f>IFERROR((E9/('Datos Cuantitativos'!$D$6+'Datos Cuantitativos'!$D$7)/2)/(C9/('Datos Cuantitativos'!$C$6+'Datos Cuantitativos'!$C$7)/2)-1,0)</f>
        <v>0</v>
      </c>
      <c r="N9" s="9">
        <f>IFERROR(($G9/(('Datos Cuantitativos'!$E$6+'Datos Cuantitativos'!$E$7)/2))/(E9/(('Datos Cuantitativos'!$D$6+'Datos Cuantitativos'!$D$7)/2))-1,0)</f>
        <v>0</v>
      </c>
      <c r="O9" s="7">
        <f>IFERROR((('Llenado de Estados Financieros'!$J14/('Datos Cuantitativos'!$C$9+'Datos Cuantitativos'!$C$10)/2))/(('Llenado de Estados Financieros'!$K14/('Datos Cuantitativos'!$B$9+'Datos Cuantitativos'!$B$10)/2))-1,0)</f>
        <v>0</v>
      </c>
      <c r="P9" s="7">
        <f>IFERROR(((E9/('Datos Cuantitativos'!$D$9+'Datos Cuantitativos'!$D$10)/2))/((C9/('Datos Cuantitativos'!$C$9+'Datos Cuantitativos'!$C$10)/2))-1,0)</f>
        <v>0</v>
      </c>
      <c r="Q9" s="7">
        <f>IFERROR((($G9/('Datos Cuantitativos'!$E$9+'Datos Cuantitativos'!$E$10)/2))/((E9/('Datos Cuantitativos'!$D$9+'Datos Cuantitativos'!$D$10)/2))-1,0)</f>
        <v>0</v>
      </c>
      <c r="R9" s="5">
        <f>IFERROR('Llenado de Estados Financieros'!K14/'Llenado de Estados Financieros'!$K$8,0)</f>
        <v>0</v>
      </c>
      <c r="S9" s="5">
        <f>IFERROR('Llenado de Estados Financieros'!J14/'Llenado de Estados Financieros'!$J$8,0)</f>
        <v>0</v>
      </c>
      <c r="T9" s="5">
        <f>IFERROR('Llenado de Estados Financieros'!I14/'Llenado de Estados Financieros'!$I$8,0)</f>
        <v>0</v>
      </c>
      <c r="U9" s="5">
        <f t="shared" si="3"/>
        <v>0</v>
      </c>
    </row>
    <row r="10" spans="1:21" x14ac:dyDescent="0.25">
      <c r="A10" t="s">
        <v>33</v>
      </c>
      <c r="B10" s="13">
        <f>'Llenado de Estados Financieros'!K15</f>
        <v>0</v>
      </c>
      <c r="C10" s="13">
        <f>'Llenado de Estados Financieros'!J15</f>
        <v>0</v>
      </c>
      <c r="D10" s="5">
        <f t="shared" si="1"/>
        <v>0</v>
      </c>
      <c r="E10" s="13">
        <f>'Llenado de Estados Financieros'!I15</f>
        <v>0</v>
      </c>
      <c r="F10" s="5">
        <f t="shared" si="2"/>
        <v>0</v>
      </c>
      <c r="G10" s="13">
        <f>E10*(1+'Datos Cuantitativos'!$B$17)</f>
        <v>0</v>
      </c>
      <c r="H10" s="5">
        <f t="shared" si="2"/>
        <v>0</v>
      </c>
      <c r="I10" s="8">
        <f>IFERROR(('Llenado de Estados Financieros'!$J15/('Datos Cuantitativos'!$C$4+'Datos Cuantitativos'!$C$5)/2)/('Llenado de Estados Financieros'!$K15/('Datos Cuantitativos'!$B$4+'Datos Cuantitativos'!$B$5)/2)-1,0)</f>
        <v>0</v>
      </c>
      <c r="J10" s="8">
        <f>IFERROR((E10/('Datos Cuantitativos'!$D$4+'Datos Cuantitativos'!$D$5)/2)/(C10/('Datos Cuantitativos'!$C$4+'Datos Cuantitativos'!$C$5)/2)-1,0)</f>
        <v>0</v>
      </c>
      <c r="K10" s="8">
        <f>IFERROR(($G10/('Datos Cuantitativos'!$E$4+'Datos Cuantitativos'!$E$5)/2)/(E10/('Datos Cuantitativos'!$D$4+'Datos Cuantitativos'!$D$5)/2)-1,0)</f>
        <v>0</v>
      </c>
      <c r="L10" s="9">
        <f>IFERROR(('Llenado de Estados Financieros'!$J15/('Datos Cuantitativos'!$C$6+'Datos Cuantitativos'!$C$7)/2)/('Llenado de Estados Financieros'!$K15/('Datos Cuantitativos'!$B$6+'Datos Cuantitativos'!$B$7)/2)-1,0)</f>
        <v>0</v>
      </c>
      <c r="M10" s="9">
        <f>IFERROR((E10/('Datos Cuantitativos'!$D$6+'Datos Cuantitativos'!$D$7)/2)/(C10/('Datos Cuantitativos'!$C$6+'Datos Cuantitativos'!$C$7)/2)-1,0)</f>
        <v>0</v>
      </c>
      <c r="N10" s="9">
        <f>IFERROR(($G10/(('Datos Cuantitativos'!$E$6+'Datos Cuantitativos'!$E$7)/2))/(E10/(('Datos Cuantitativos'!$D$6+'Datos Cuantitativos'!$D$7)/2))-1,0)</f>
        <v>0</v>
      </c>
      <c r="O10" s="7">
        <f>IFERROR((('Llenado de Estados Financieros'!$J15/('Datos Cuantitativos'!$C$9+'Datos Cuantitativos'!$C$10)/2))/(('Llenado de Estados Financieros'!$K15/('Datos Cuantitativos'!$B$9+'Datos Cuantitativos'!$B$10)/2))-1,0)</f>
        <v>0</v>
      </c>
      <c r="P10" s="7">
        <f>IFERROR(((E10/('Datos Cuantitativos'!$D$9+'Datos Cuantitativos'!$D$10)/2))/((C10/('Datos Cuantitativos'!$C$9+'Datos Cuantitativos'!$C$10)/2))-1,0)</f>
        <v>0</v>
      </c>
      <c r="Q10" s="7">
        <f>IFERROR((($G10/('Datos Cuantitativos'!$E$9+'Datos Cuantitativos'!$E$10)/2))/((E10/('Datos Cuantitativos'!$D$9+'Datos Cuantitativos'!$D$10)/2))-1,0)</f>
        <v>0</v>
      </c>
      <c r="R10" s="5">
        <f>IFERROR('Llenado de Estados Financieros'!K15/'Llenado de Estados Financieros'!$K$8,0)</f>
        <v>0</v>
      </c>
      <c r="S10" s="5">
        <f>IFERROR('Llenado de Estados Financieros'!J15/'Llenado de Estados Financieros'!$J$8,0)</f>
        <v>0</v>
      </c>
      <c r="T10" s="5">
        <f>IFERROR('Llenado de Estados Financieros'!I15/'Llenado de Estados Financieros'!$I$8,0)</f>
        <v>0</v>
      </c>
      <c r="U10" s="5">
        <f t="shared" si="3"/>
        <v>0</v>
      </c>
    </row>
    <row r="12" spans="1:21" x14ac:dyDescent="0.25">
      <c r="A12" t="s">
        <v>34</v>
      </c>
      <c r="B12" s="13">
        <f>'Llenado de Estados Financieros'!K17</f>
        <v>0</v>
      </c>
      <c r="C12" s="13">
        <f>'Llenado de Estados Financieros'!J17</f>
        <v>0</v>
      </c>
      <c r="D12" s="5">
        <f>IFERROR(C12/B12-1,0)</f>
        <v>0</v>
      </c>
      <c r="E12" s="13">
        <f>'Llenado de Estados Financieros'!I17</f>
        <v>0</v>
      </c>
      <c r="F12" s="5">
        <f>IFERROR(E12/C12-1,0)</f>
        <v>0</v>
      </c>
      <c r="G12" s="13">
        <f>SUM(G8:G10)</f>
        <v>0</v>
      </c>
      <c r="H12" s="5">
        <f>IFERROR(G12/E12-1,0)</f>
        <v>0</v>
      </c>
      <c r="I12" s="8">
        <f>IFERROR(('Llenado de Estados Financieros'!$J17/('Datos Cuantitativos'!$C$4+'Datos Cuantitativos'!$C$5)/2)/('Llenado de Estados Financieros'!$K17/('Datos Cuantitativos'!$B$4+'Datos Cuantitativos'!$B$5)/2)-1,0)</f>
        <v>0</v>
      </c>
      <c r="J12" s="8">
        <f>IFERROR((E12/('Datos Cuantitativos'!$D$4+'Datos Cuantitativos'!$D$5)/2)/(C12/('Datos Cuantitativos'!$C$4+'Datos Cuantitativos'!$C$5)/2)-1,0)</f>
        <v>0</v>
      </c>
      <c r="K12" s="8">
        <f>IFERROR(($G12/('Datos Cuantitativos'!$E$4+'Datos Cuantitativos'!$E$5)/2)/(E12/('Datos Cuantitativos'!$D$4+'Datos Cuantitativos'!$D$5)/2)-1,0)</f>
        <v>0</v>
      </c>
      <c r="L12" s="9">
        <f>IFERROR(('Llenado de Estados Financieros'!$J17/('Datos Cuantitativos'!$C$6+'Datos Cuantitativos'!$C$7)/2)/('Llenado de Estados Financieros'!$K17/('Datos Cuantitativos'!$B$6+'Datos Cuantitativos'!$B$7)/2)-1,0)</f>
        <v>0</v>
      </c>
      <c r="M12" s="9">
        <f>IFERROR((E12/('Datos Cuantitativos'!$D$6+'Datos Cuantitativos'!$D$7)/2)/(C12/('Datos Cuantitativos'!$C$6+'Datos Cuantitativos'!$C$7)/2)-1,0)</f>
        <v>0</v>
      </c>
      <c r="N12" s="9">
        <f>IFERROR(($G12/(('Datos Cuantitativos'!$E$6+'Datos Cuantitativos'!$E$7)/2))/(E12/(('Datos Cuantitativos'!$D$6+'Datos Cuantitativos'!$D$7)/2))-1,0)</f>
        <v>0</v>
      </c>
      <c r="O12" s="7">
        <f>IFERROR((('Llenado de Estados Financieros'!$J17/('Datos Cuantitativos'!$C$9+'Datos Cuantitativos'!$C$10)/2))/(('Llenado de Estados Financieros'!$K17/('Datos Cuantitativos'!$B$9+'Datos Cuantitativos'!$B$10)/2))-1,0)</f>
        <v>0</v>
      </c>
      <c r="P12" s="7">
        <f>IFERROR(((E12/('Datos Cuantitativos'!$D$9+'Datos Cuantitativos'!$D$10)/2))/((C12/('Datos Cuantitativos'!$C$9+'Datos Cuantitativos'!$C$10)/2))-1,0)</f>
        <v>0</v>
      </c>
      <c r="Q12" s="7">
        <f>IFERROR((($G12/('Datos Cuantitativos'!$E$9+'Datos Cuantitativos'!$E$10)/2))/((E12/('Datos Cuantitativos'!$D$9+'Datos Cuantitativos'!$D$10)/2))-1,0)</f>
        <v>0</v>
      </c>
      <c r="R12" s="5">
        <f>IFERROR('Llenado de Estados Financieros'!K17/'Llenado de Estados Financieros'!$K$8,0)</f>
        <v>0</v>
      </c>
      <c r="S12" s="5">
        <f>IFERROR('Llenado de Estados Financieros'!J17/'Llenado de Estados Financieros'!$J$8,0)</f>
        <v>0</v>
      </c>
      <c r="T12" s="5">
        <f>IFERROR('Llenado de Estados Financieros'!I17/'Llenado de Estados Financieros'!$I$8,0)</f>
        <v>0</v>
      </c>
      <c r="U12" s="5">
        <f>IFERROR(G12/$G$3,0)</f>
        <v>0</v>
      </c>
    </row>
    <row r="14" spans="1:21" x14ac:dyDescent="0.25">
      <c r="A14" t="s">
        <v>39</v>
      </c>
      <c r="B14" s="13">
        <f>'Llenado de Estados Financieros'!K19</f>
        <v>0</v>
      </c>
      <c r="C14" s="13">
        <f>'Llenado de Estados Financieros'!J19</f>
        <v>0</v>
      </c>
      <c r="D14" s="5">
        <f>IFERROR(C14/B14-1,0)</f>
        <v>0</v>
      </c>
      <c r="E14" s="13">
        <f>'Llenado de Estados Financieros'!I19</f>
        <v>0</v>
      </c>
      <c r="F14" s="5">
        <f>IFERROR(E14/C14-1,0)</f>
        <v>0</v>
      </c>
      <c r="G14" s="13">
        <f>G6-G12</f>
        <v>0</v>
      </c>
      <c r="H14" s="5">
        <f>IFERROR(G14/E14-1,0)</f>
        <v>0</v>
      </c>
      <c r="I14" s="8">
        <f>IFERROR(('Llenado de Estados Financieros'!$J19/('Datos Cuantitativos'!$C$4+'Datos Cuantitativos'!$C$5)/2)/('Llenado de Estados Financieros'!$K19/('Datos Cuantitativos'!$B$4+'Datos Cuantitativos'!$B$5)/2)-1,0)</f>
        <v>0</v>
      </c>
      <c r="J14" s="8">
        <f>IFERROR((E14/('Datos Cuantitativos'!$D$4+'Datos Cuantitativos'!$D$5)/2)/(C14/('Datos Cuantitativos'!$C$4+'Datos Cuantitativos'!$C$5)/2)-1,0)</f>
        <v>0</v>
      </c>
      <c r="K14" s="8">
        <f>IFERROR(($G14/('Datos Cuantitativos'!$E$4+'Datos Cuantitativos'!$E$5)/2)/(E14/('Datos Cuantitativos'!$D$4+'Datos Cuantitativos'!$D$5)/2)-1,0)</f>
        <v>0</v>
      </c>
      <c r="L14" s="9">
        <f>IFERROR(('Llenado de Estados Financieros'!$J19/('Datos Cuantitativos'!$C$6+'Datos Cuantitativos'!$C$7)/2)/('Llenado de Estados Financieros'!$K19/('Datos Cuantitativos'!$B$6+'Datos Cuantitativos'!$B$7)/2)-1,0)</f>
        <v>0</v>
      </c>
      <c r="M14" s="9">
        <f>IFERROR((E14/('Datos Cuantitativos'!$D$6+'Datos Cuantitativos'!$D$7)/2)/(C14/('Datos Cuantitativos'!$C$6+'Datos Cuantitativos'!$C$7)/2)-1,0)</f>
        <v>0</v>
      </c>
      <c r="N14" s="9">
        <f>IFERROR(($G14/(('Datos Cuantitativos'!$E$6+'Datos Cuantitativos'!$E$7)/2))/(E14/(('Datos Cuantitativos'!$D$6+'Datos Cuantitativos'!$D$7)/2))-1,0)</f>
        <v>0</v>
      </c>
      <c r="O14" s="7">
        <f>IFERROR((('Llenado de Estados Financieros'!$J19/('Datos Cuantitativos'!$C$9+'Datos Cuantitativos'!$C$10)/2))/(('Llenado de Estados Financieros'!$K19/('Datos Cuantitativos'!$B$9+'Datos Cuantitativos'!$B$10)/2))-1,0)</f>
        <v>0</v>
      </c>
      <c r="P14" s="7">
        <f>IFERROR(((E14/('Datos Cuantitativos'!$D$9+'Datos Cuantitativos'!$D$10)/2))/((C14/('Datos Cuantitativos'!$C$9+'Datos Cuantitativos'!$C$10)/2))-1,0)</f>
        <v>0</v>
      </c>
      <c r="Q14" s="7">
        <f>IFERROR((($G14/('Datos Cuantitativos'!$E$9+'Datos Cuantitativos'!$E$10)/2))/((E14/('Datos Cuantitativos'!$D$9+'Datos Cuantitativos'!$D$10)/2))-1,0)</f>
        <v>0</v>
      </c>
      <c r="R14" s="5">
        <f>IFERROR('Llenado de Estados Financieros'!K19/'Llenado de Estados Financieros'!$K$8,0)</f>
        <v>0</v>
      </c>
      <c r="S14" s="5">
        <f>IFERROR('Llenado de Estados Financieros'!J19/'Llenado de Estados Financieros'!$J$8,0)</f>
        <v>0</v>
      </c>
      <c r="T14" s="5">
        <f>IFERROR('Llenado de Estados Financieros'!I19/'Llenado de Estados Financieros'!$I$8,0)</f>
        <v>0</v>
      </c>
      <c r="U14" s="5">
        <f>IFERROR(G14/$G$3,0)</f>
        <v>0</v>
      </c>
    </row>
    <row r="16" spans="1:21" x14ac:dyDescent="0.25">
      <c r="A16" t="s">
        <v>41</v>
      </c>
      <c r="B16" s="13">
        <f>'Llenado de Estados Financieros'!K21</f>
        <v>0</v>
      </c>
      <c r="C16" s="13">
        <f>'Llenado de Estados Financieros'!J21</f>
        <v>0</v>
      </c>
      <c r="D16" s="5">
        <f>IFERROR(C16/B16-1,0)</f>
        <v>0</v>
      </c>
      <c r="E16" s="13">
        <f>'Llenado de Estados Financieros'!I21</f>
        <v>0</v>
      </c>
      <c r="F16" s="5">
        <f>IFERROR(E16/C16-1,0)</f>
        <v>0</v>
      </c>
      <c r="G16" s="13">
        <f>E16+'Datos Cuantitativos'!B18</f>
        <v>0</v>
      </c>
      <c r="H16" s="5">
        <f>IFERROR(G16/E16-1,0)</f>
        <v>0</v>
      </c>
      <c r="I16" s="8">
        <f>IFERROR(('Llenado de Estados Financieros'!$J21/('Datos Cuantitativos'!$C$4+'Datos Cuantitativos'!$C$5)/2)/('Llenado de Estados Financieros'!$K21/('Datos Cuantitativos'!$B$4+'Datos Cuantitativos'!$B$5)/2)-1,0)</f>
        <v>0</v>
      </c>
      <c r="J16" s="8">
        <f>IFERROR((E16/('Datos Cuantitativos'!$D$4+'Datos Cuantitativos'!$D$5)/2)/(C16/('Datos Cuantitativos'!$C$4+'Datos Cuantitativos'!$C$5)/2)-1,0)</f>
        <v>0</v>
      </c>
      <c r="K16" s="8">
        <f>IFERROR(($G16/('Datos Cuantitativos'!$E$4+'Datos Cuantitativos'!$E$5)/2)/(E16/('Datos Cuantitativos'!$D$4+'Datos Cuantitativos'!$D$5)/2)-1,0)</f>
        <v>0</v>
      </c>
      <c r="L16" s="9">
        <f>IFERROR(('Llenado de Estados Financieros'!$J21/('Datos Cuantitativos'!$C$6+'Datos Cuantitativos'!$C$7)/2)/('Llenado de Estados Financieros'!$K21/('Datos Cuantitativos'!$B$6+'Datos Cuantitativos'!$B$7)/2)-1,0)</f>
        <v>0</v>
      </c>
      <c r="M16" s="9">
        <f>IFERROR((E16/('Datos Cuantitativos'!$D$6+'Datos Cuantitativos'!$D$7)/2)/(C16/('Datos Cuantitativos'!$C$6+'Datos Cuantitativos'!$C$7)/2)-1,0)</f>
        <v>0</v>
      </c>
      <c r="N16" s="9">
        <f>IFERROR(($G16/(('Datos Cuantitativos'!$E$6+'Datos Cuantitativos'!$E$7)/2))/(E16/(('Datos Cuantitativos'!$D$6+'Datos Cuantitativos'!$D$7)/2))-1,0)</f>
        <v>0</v>
      </c>
      <c r="O16" s="7">
        <f>IFERROR((('Llenado de Estados Financieros'!$J21/('Datos Cuantitativos'!$C$9+'Datos Cuantitativos'!$C$10)/2))/(('Llenado de Estados Financieros'!$K21/('Datos Cuantitativos'!$B$9+'Datos Cuantitativos'!$B$10)/2))-1,0)</f>
        <v>0</v>
      </c>
      <c r="P16" s="7">
        <f>IFERROR(((E16/('Datos Cuantitativos'!$D$9+'Datos Cuantitativos'!$D$10)/2))/((C16/('Datos Cuantitativos'!$C$9+'Datos Cuantitativos'!$C$10)/2))-1,0)</f>
        <v>0</v>
      </c>
      <c r="Q16" s="7">
        <f>IFERROR((($G16/('Datos Cuantitativos'!$E$9+'Datos Cuantitativos'!$E$10)/2))/((E16/('Datos Cuantitativos'!$D$9+'Datos Cuantitativos'!$D$10)/2))-1,0)</f>
        <v>0</v>
      </c>
      <c r="R16" s="5">
        <f>IFERROR('Llenado de Estados Financieros'!K21/'Llenado de Estados Financieros'!$K$8,0)</f>
        <v>0</v>
      </c>
      <c r="S16" s="5">
        <f>IFERROR('Llenado de Estados Financieros'!J21/'Llenado de Estados Financieros'!$J$8,0)</f>
        <v>0</v>
      </c>
      <c r="T16" s="5">
        <f>IFERROR('Llenado de Estados Financieros'!I21/'Llenado de Estados Financieros'!$I$8,0)</f>
        <v>0</v>
      </c>
      <c r="U16" s="5">
        <f>IFERROR(G16/$G$3,0)</f>
        <v>0</v>
      </c>
    </row>
    <row r="18" spans="1:21" x14ac:dyDescent="0.25">
      <c r="A18" t="s">
        <v>40</v>
      </c>
      <c r="B18" s="13">
        <f>'Llenado de Estados Financieros'!K23</f>
        <v>0</v>
      </c>
      <c r="C18" s="13">
        <f>'Llenado de Estados Financieros'!J23</f>
        <v>0</v>
      </c>
      <c r="D18" s="5">
        <f>IFERROR(C18/B18-1,0)</f>
        <v>0</v>
      </c>
      <c r="E18" s="13">
        <f>'Llenado de Estados Financieros'!I23</f>
        <v>0</v>
      </c>
      <c r="F18" s="5">
        <f>IFERROR(E18/C18-1,0)</f>
        <v>0</v>
      </c>
      <c r="G18" s="13">
        <f>G14-G16</f>
        <v>0</v>
      </c>
      <c r="H18" s="5">
        <f>IFERROR(G18/E18-1,0)</f>
        <v>0</v>
      </c>
      <c r="I18" s="8">
        <f>IFERROR(('Llenado de Estados Financieros'!$J23/('Datos Cuantitativos'!$C$4+'Datos Cuantitativos'!$C$5)/2)/('Llenado de Estados Financieros'!$K23/('Datos Cuantitativos'!$B$4+'Datos Cuantitativos'!$B$5)/2)-1,0)</f>
        <v>0</v>
      </c>
      <c r="J18" s="8">
        <f>IFERROR((E18/('Datos Cuantitativos'!$D$4+'Datos Cuantitativos'!$D$5)/2)/(C18/('Datos Cuantitativos'!$C$4+'Datos Cuantitativos'!$C$5)/2)-1,0)</f>
        <v>0</v>
      </c>
      <c r="K18" s="8">
        <f>IFERROR(($G18/('Datos Cuantitativos'!$E$4+'Datos Cuantitativos'!$E$5)/2)/(E18/('Datos Cuantitativos'!$D$4+'Datos Cuantitativos'!$D$5)/2)-1,0)</f>
        <v>0</v>
      </c>
      <c r="L18" s="9">
        <f>IFERROR(('Llenado de Estados Financieros'!$J23/('Datos Cuantitativos'!$C$6+'Datos Cuantitativos'!$C$7)/2)/('Llenado de Estados Financieros'!$K23/('Datos Cuantitativos'!$B$6+'Datos Cuantitativos'!$B$7)/2)-1,0)</f>
        <v>0</v>
      </c>
      <c r="M18" s="9">
        <f>IFERROR((E18/('Datos Cuantitativos'!$D$6+'Datos Cuantitativos'!$D$7)/2)/(C18/('Datos Cuantitativos'!$C$6+'Datos Cuantitativos'!$C$7)/2)-1,0)</f>
        <v>0</v>
      </c>
      <c r="N18" s="9">
        <f>IFERROR(($G18/(('Datos Cuantitativos'!$E$6+'Datos Cuantitativos'!$E$7)/2))/(E18/(('Datos Cuantitativos'!$D$6+'Datos Cuantitativos'!$D$7)/2))-1,0)</f>
        <v>0</v>
      </c>
      <c r="O18" s="7">
        <f>IFERROR((('Llenado de Estados Financieros'!$J23/('Datos Cuantitativos'!$C$9+'Datos Cuantitativos'!$C$10)/2))/(('Llenado de Estados Financieros'!$K23/('Datos Cuantitativos'!$B$9+'Datos Cuantitativos'!$B$10)/2))-1,0)</f>
        <v>0</v>
      </c>
      <c r="P18" s="7">
        <f>IFERROR(((E18/('Datos Cuantitativos'!$D$9+'Datos Cuantitativos'!$D$10)/2))/((C18/('Datos Cuantitativos'!$C$9+'Datos Cuantitativos'!$C$10)/2))-1,0)</f>
        <v>0</v>
      </c>
      <c r="Q18" s="7">
        <f>IFERROR((($G18/('Datos Cuantitativos'!$E$9+'Datos Cuantitativos'!$E$10)/2))/((E18/('Datos Cuantitativos'!$D$9+'Datos Cuantitativos'!$D$10)/2))-1,0)</f>
        <v>0</v>
      </c>
      <c r="R18" s="5">
        <f>IFERROR('Llenado de Estados Financieros'!K23/'Llenado de Estados Financieros'!$K$8,0)</f>
        <v>0</v>
      </c>
      <c r="S18" s="5">
        <f>IFERROR('Llenado de Estados Financieros'!J23/'Llenado de Estados Financieros'!$J$8,0)</f>
        <v>0</v>
      </c>
      <c r="T18" s="5">
        <f>IFERROR('Llenado de Estados Financieros'!I23/'Llenado de Estados Financieros'!$I$8,0)</f>
        <v>0</v>
      </c>
      <c r="U18" s="5">
        <f>IFERROR(G18/$G$3,0)</f>
        <v>0</v>
      </c>
    </row>
    <row r="20" spans="1:21" x14ac:dyDescent="0.25">
      <c r="A20" t="s">
        <v>35</v>
      </c>
      <c r="B20" s="13">
        <f>'Llenado de Estados Financieros'!K25</f>
        <v>0</v>
      </c>
      <c r="C20" s="13">
        <f>'Llenado de Estados Financieros'!J25</f>
        <v>0</v>
      </c>
      <c r="D20" s="5">
        <f>IFERROR(C20/B20-1,0)</f>
        <v>0</v>
      </c>
      <c r="E20" s="13">
        <f>'Llenado de Estados Financieros'!I25</f>
        <v>0</v>
      </c>
      <c r="F20" s="5">
        <f>IFERROR(E20/C20-1,0)</f>
        <v>0</v>
      </c>
      <c r="G20" s="13">
        <f>('Balance General'!E18+'Balance General'!E19+'Balance General'!E24)*'Datos Cuantitativos'!B19</f>
        <v>0</v>
      </c>
      <c r="H20" s="5">
        <f>IFERROR(G20/E20-1,0)</f>
        <v>0</v>
      </c>
      <c r="I20" s="8">
        <f>IFERROR(('Llenado de Estados Financieros'!$J25/('Datos Cuantitativos'!$C$4+'Datos Cuantitativos'!$C$5)/2)/('Llenado de Estados Financieros'!$K25/('Datos Cuantitativos'!$B$4+'Datos Cuantitativos'!$B$5)/2)-1,0)</f>
        <v>0</v>
      </c>
      <c r="J20" s="8">
        <f>IFERROR((E20/('Datos Cuantitativos'!$D$4+'Datos Cuantitativos'!$D$5)/2)/(C20/('Datos Cuantitativos'!$C$4+'Datos Cuantitativos'!$C$5)/2)-1,0)</f>
        <v>0</v>
      </c>
      <c r="K20" s="8">
        <f>IFERROR(($G20/('Datos Cuantitativos'!$E$4+'Datos Cuantitativos'!$E$5)/2)/(E20/('Datos Cuantitativos'!$D$4+'Datos Cuantitativos'!$D$5)/2)-1,0)</f>
        <v>0</v>
      </c>
      <c r="L20" s="9">
        <f>IFERROR(('Llenado de Estados Financieros'!$J25/('Datos Cuantitativos'!$C$6+'Datos Cuantitativos'!$C$7)/2)/('Llenado de Estados Financieros'!$K25/('Datos Cuantitativos'!$B$6+'Datos Cuantitativos'!$B$7)/2)-1,0)</f>
        <v>0</v>
      </c>
      <c r="M20" s="9">
        <f>IFERROR((E20/('Datos Cuantitativos'!$D$6+'Datos Cuantitativos'!$D$7)/2)/(C20/('Datos Cuantitativos'!$C$6+'Datos Cuantitativos'!$C$7)/2)-1,0)</f>
        <v>0</v>
      </c>
      <c r="N20" s="9">
        <f>IFERROR(($G20/(('Datos Cuantitativos'!$E$6+'Datos Cuantitativos'!$E$7)/2))/(E20/(('Datos Cuantitativos'!$D$6+'Datos Cuantitativos'!$D$7)/2))-1,0)</f>
        <v>0</v>
      </c>
      <c r="O20" s="7">
        <f>IFERROR((('Llenado de Estados Financieros'!$J25/('Datos Cuantitativos'!$C$9+'Datos Cuantitativos'!$C$10)/2))/(('Llenado de Estados Financieros'!$K25/('Datos Cuantitativos'!$B$9+'Datos Cuantitativos'!$B$10)/2))-1,0)</f>
        <v>0</v>
      </c>
      <c r="P20" s="7">
        <f>IFERROR(((E20/('Datos Cuantitativos'!$D$9+'Datos Cuantitativos'!$D$10)/2))/((C20/('Datos Cuantitativos'!$C$9+'Datos Cuantitativos'!$C$10)/2))-1,0)</f>
        <v>0</v>
      </c>
      <c r="Q20" s="7">
        <f>IFERROR((($G20/('Datos Cuantitativos'!$E$9+'Datos Cuantitativos'!$E$10)/2))/((E20/('Datos Cuantitativos'!$D$9+'Datos Cuantitativos'!$D$10)/2))-1,0)</f>
        <v>0</v>
      </c>
      <c r="R20" s="5">
        <f>IFERROR('Llenado de Estados Financieros'!K25/'Llenado de Estados Financieros'!$K$8,0)</f>
        <v>0</v>
      </c>
      <c r="S20" s="5">
        <f>IFERROR('Llenado de Estados Financieros'!J25/'Llenado de Estados Financieros'!$J$8,0)</f>
        <v>0</v>
      </c>
      <c r="T20" s="5">
        <f>IFERROR('Llenado de Estados Financieros'!I25/'Llenado de Estados Financieros'!$I$8,0)</f>
        <v>0</v>
      </c>
      <c r="U20" s="5">
        <f>IFERROR(G20/$G$3,0)</f>
        <v>0</v>
      </c>
    </row>
    <row r="22" spans="1:21" x14ac:dyDescent="0.25">
      <c r="A22" t="s">
        <v>36</v>
      </c>
      <c r="B22" s="13">
        <f>'Llenado de Estados Financieros'!K27</f>
        <v>0</v>
      </c>
      <c r="C22" s="13">
        <f>'Llenado de Estados Financieros'!J27</f>
        <v>0</v>
      </c>
      <c r="D22" s="5">
        <f>IFERROR(C22/B22-1,0)</f>
        <v>0</v>
      </c>
      <c r="E22" s="13">
        <f>'Llenado de Estados Financieros'!I27</f>
        <v>0</v>
      </c>
      <c r="F22" s="5">
        <f>IFERROR(E22/C22-1,0)</f>
        <v>0</v>
      </c>
      <c r="G22" s="13">
        <f>G18-G20</f>
        <v>0</v>
      </c>
      <c r="H22" s="5">
        <f>IFERROR(G22/E22-1,0)</f>
        <v>0</v>
      </c>
      <c r="I22" s="8">
        <f>IFERROR(('Llenado de Estados Financieros'!$J27/('Datos Cuantitativos'!$C$4+'Datos Cuantitativos'!$C$5)/2)/('Llenado de Estados Financieros'!$K27/('Datos Cuantitativos'!$B$4+'Datos Cuantitativos'!$B$5)/2)-1,0)</f>
        <v>0</v>
      </c>
      <c r="J22" s="8">
        <f>IFERROR((E22/('Datos Cuantitativos'!$D$4+'Datos Cuantitativos'!$D$5)/2)/(C22/('Datos Cuantitativos'!$C$4+'Datos Cuantitativos'!$C$5)/2)-1,0)</f>
        <v>0</v>
      </c>
      <c r="K22" s="8">
        <f>IFERROR(($G22/('Datos Cuantitativos'!$E$4+'Datos Cuantitativos'!$E$5)/2)/(E22/('Datos Cuantitativos'!$D$4+'Datos Cuantitativos'!$D$5)/2)-1,0)</f>
        <v>0</v>
      </c>
      <c r="L22" s="9">
        <f>IFERROR(('Llenado de Estados Financieros'!$J27/('Datos Cuantitativos'!$C$6+'Datos Cuantitativos'!$C$7)/2)/('Llenado de Estados Financieros'!$K27/('Datos Cuantitativos'!$B$6+'Datos Cuantitativos'!$B$7)/2)-1,0)</f>
        <v>0</v>
      </c>
      <c r="M22" s="9">
        <f>IFERROR((E22/('Datos Cuantitativos'!$D$6+'Datos Cuantitativos'!$D$7)/2)/(C22/('Datos Cuantitativos'!$C$6+'Datos Cuantitativos'!$C$7)/2)-1,0)</f>
        <v>0</v>
      </c>
      <c r="N22" s="9">
        <f>IFERROR(($G22/(('Datos Cuantitativos'!$E$6+'Datos Cuantitativos'!$E$7)/2))/(E22/(('Datos Cuantitativos'!$D$6+'Datos Cuantitativos'!$D$7)/2))-1,0)</f>
        <v>0</v>
      </c>
      <c r="O22" s="7">
        <f>IFERROR((('Llenado de Estados Financieros'!$J27/('Datos Cuantitativos'!$C$9+'Datos Cuantitativos'!$C$10)/2))/(('Llenado de Estados Financieros'!$K27/('Datos Cuantitativos'!$B$9+'Datos Cuantitativos'!$B$10)/2))-1,0)</f>
        <v>0</v>
      </c>
      <c r="P22" s="7">
        <f>IFERROR(((E22/('Datos Cuantitativos'!$D$9+'Datos Cuantitativos'!$D$10)/2))/((C22/('Datos Cuantitativos'!$C$9+'Datos Cuantitativos'!$C$10)/2))-1,0)</f>
        <v>0</v>
      </c>
      <c r="Q22" s="7">
        <f>IFERROR((($G22/('Datos Cuantitativos'!$E$9+'Datos Cuantitativos'!$E$10)/2))/((E22/('Datos Cuantitativos'!$D$9+'Datos Cuantitativos'!$D$10)/2))-1,0)</f>
        <v>0</v>
      </c>
      <c r="R22" s="5">
        <f>IFERROR('Llenado de Estados Financieros'!K27/'Llenado de Estados Financieros'!$K$8,0)</f>
        <v>0</v>
      </c>
      <c r="S22" s="5">
        <f>IFERROR('Llenado de Estados Financieros'!J27/'Llenado de Estados Financieros'!$J$8,0)</f>
        <v>0</v>
      </c>
      <c r="T22" s="5">
        <f>IFERROR('Llenado de Estados Financieros'!I27/'Llenado de Estados Financieros'!$I$8,0)</f>
        <v>0</v>
      </c>
      <c r="U22" s="5">
        <f>IFERROR(G22/$G$3,0)</f>
        <v>0</v>
      </c>
    </row>
    <row r="24" spans="1:21" x14ac:dyDescent="0.25">
      <c r="A24" t="s">
        <v>37</v>
      </c>
      <c r="B24" s="13">
        <f>'Llenado de Estados Financieros'!K29</f>
        <v>0</v>
      </c>
      <c r="C24" s="13">
        <f>'Llenado de Estados Financieros'!J29</f>
        <v>0</v>
      </c>
      <c r="D24" s="5">
        <f>IFERROR(C24/B24-1,0)</f>
        <v>0</v>
      </c>
      <c r="E24" s="13">
        <f>'Llenado de Estados Financieros'!I29</f>
        <v>0</v>
      </c>
      <c r="F24" s="5">
        <f>IFERROR(E24/C24-1,0)</f>
        <v>0</v>
      </c>
      <c r="G24" s="13">
        <f>G22*'Datos Cuantitativos'!B20</f>
        <v>0</v>
      </c>
      <c r="H24" s="5">
        <f>IFERROR(G24/E24-1,0)</f>
        <v>0</v>
      </c>
      <c r="I24" s="8">
        <f>IFERROR(('Llenado de Estados Financieros'!$J29/('Datos Cuantitativos'!$C$4+'Datos Cuantitativos'!$C$5)/2)/('Llenado de Estados Financieros'!$K29/('Datos Cuantitativos'!$B$4+'Datos Cuantitativos'!$B$5)/2)-1,0)</f>
        <v>0</v>
      </c>
      <c r="J24" s="8">
        <f>IFERROR((E24/('Datos Cuantitativos'!$D$4+'Datos Cuantitativos'!$D$5)/2)/(C24/('Datos Cuantitativos'!$C$4+'Datos Cuantitativos'!$C$5)/2)-1,0)</f>
        <v>0</v>
      </c>
      <c r="K24" s="8">
        <f>IFERROR(($G24/('Datos Cuantitativos'!$E$4+'Datos Cuantitativos'!$E$5)/2)/(E24/('Datos Cuantitativos'!$D$4+'Datos Cuantitativos'!$D$5)/2)-1,0)</f>
        <v>0</v>
      </c>
      <c r="L24" s="9">
        <f>IFERROR(('Llenado de Estados Financieros'!$J29/('Datos Cuantitativos'!$C$6+'Datos Cuantitativos'!$C$7)/2)/('Llenado de Estados Financieros'!$K29/('Datos Cuantitativos'!$B$6+'Datos Cuantitativos'!$B$7)/2)-1,0)</f>
        <v>0</v>
      </c>
      <c r="M24" s="9">
        <f>IFERROR((E24/('Datos Cuantitativos'!$D$6+'Datos Cuantitativos'!$D$7)/2)/(C24/('Datos Cuantitativos'!$C$6+'Datos Cuantitativos'!$C$7)/2)-1,0)</f>
        <v>0</v>
      </c>
      <c r="N24" s="9">
        <f>IFERROR(($G24/(('Datos Cuantitativos'!$E$6+'Datos Cuantitativos'!$E$7)/2))/(E24/(('Datos Cuantitativos'!$D$6+'Datos Cuantitativos'!$D$7)/2))-1,0)</f>
        <v>0</v>
      </c>
      <c r="O24" s="7">
        <f>IFERROR((('Llenado de Estados Financieros'!$J29/('Datos Cuantitativos'!$C$9+'Datos Cuantitativos'!$C$10)/2))/(('Llenado de Estados Financieros'!$K29/('Datos Cuantitativos'!$B$9+'Datos Cuantitativos'!$B$10)/2))-1,0)</f>
        <v>0</v>
      </c>
      <c r="P24" s="7">
        <f>IFERROR(((E24/('Datos Cuantitativos'!$D$9+'Datos Cuantitativos'!$D$10)/2))/((C24/('Datos Cuantitativos'!$C$9+'Datos Cuantitativos'!$C$10)/2))-1,0)</f>
        <v>0</v>
      </c>
      <c r="Q24" s="7">
        <f>IFERROR((($G24/('Datos Cuantitativos'!$E$9+'Datos Cuantitativos'!$E$10)/2))/((E24/('Datos Cuantitativos'!$D$9+'Datos Cuantitativos'!$D$10)/2))-1,0)</f>
        <v>0</v>
      </c>
      <c r="R24" s="5">
        <f>IFERROR('Llenado de Estados Financieros'!K29/'Llenado de Estados Financieros'!$K$8,0)</f>
        <v>0</v>
      </c>
      <c r="S24" s="5">
        <f>IFERROR('Llenado de Estados Financieros'!J29/'Llenado de Estados Financieros'!$J$8,0)</f>
        <v>0</v>
      </c>
      <c r="T24" s="5">
        <f>IFERROR('Llenado de Estados Financieros'!I29/'Llenado de Estados Financieros'!$I$8,0)</f>
        <v>0</v>
      </c>
      <c r="U24" s="5">
        <f>IFERROR(G24/$G$3,0)</f>
        <v>0</v>
      </c>
    </row>
    <row r="26" spans="1:21" x14ac:dyDescent="0.25">
      <c r="A26" t="s">
        <v>38</v>
      </c>
      <c r="B26" s="13">
        <f>'Llenado de Estados Financieros'!K31</f>
        <v>0</v>
      </c>
      <c r="C26" s="13">
        <f>'Llenado de Estados Financieros'!J31</f>
        <v>0</v>
      </c>
      <c r="D26" s="5">
        <f>IFERROR(C26/B26-1,0)</f>
        <v>0</v>
      </c>
      <c r="E26" s="13">
        <f>'Llenado de Estados Financieros'!I31</f>
        <v>0</v>
      </c>
      <c r="F26" s="5">
        <f>IFERROR(E26/C26-1,0)</f>
        <v>0</v>
      </c>
      <c r="G26" s="13">
        <f>G22-G24</f>
        <v>0</v>
      </c>
      <c r="H26" s="5">
        <f>IFERROR(G26/E26-1,0)</f>
        <v>0</v>
      </c>
      <c r="I26" s="8">
        <f>IFERROR(('Llenado de Estados Financieros'!$J31/('Datos Cuantitativos'!$C$4+'Datos Cuantitativos'!$C$5)/2)/('Llenado de Estados Financieros'!$K31/('Datos Cuantitativos'!$B$4+'Datos Cuantitativos'!$B$5)/2)-1,0)</f>
        <v>0</v>
      </c>
      <c r="J26" s="8">
        <f>IFERROR((E26/('Datos Cuantitativos'!$D$4+'Datos Cuantitativos'!$D$5)/2)/(C26/('Datos Cuantitativos'!$C$4+'Datos Cuantitativos'!$C$5)/2)-1,0)</f>
        <v>0</v>
      </c>
      <c r="K26" s="8">
        <f>IFERROR(($G26/('Datos Cuantitativos'!$E$4+'Datos Cuantitativos'!$E$5)/2)/(E26/('Datos Cuantitativos'!$D$4+'Datos Cuantitativos'!$D$5)/2)-1,0)</f>
        <v>0</v>
      </c>
      <c r="L26" s="9">
        <f>IFERROR(('Llenado de Estados Financieros'!$J31/('Datos Cuantitativos'!$C$6+'Datos Cuantitativos'!$C$7)/2)/('Llenado de Estados Financieros'!$K31/('Datos Cuantitativos'!$B$6+'Datos Cuantitativos'!$B$7)/2)-1,0)</f>
        <v>0</v>
      </c>
      <c r="M26" s="9">
        <f>IFERROR((E26/('Datos Cuantitativos'!$D$6+'Datos Cuantitativos'!$D$7)/2)/(C26/('Datos Cuantitativos'!$C$6+'Datos Cuantitativos'!$C$7)/2)-1,0)</f>
        <v>0</v>
      </c>
      <c r="N26" s="9">
        <f>IFERROR(($G26/(('Datos Cuantitativos'!$E$6+'Datos Cuantitativos'!$E$7)/2))/(E26/(('Datos Cuantitativos'!$D$6+'Datos Cuantitativos'!$D$7)/2))-1,0)</f>
        <v>0</v>
      </c>
      <c r="O26" s="7">
        <f>IFERROR((('Llenado de Estados Financieros'!$J31/('Datos Cuantitativos'!$C$9+'Datos Cuantitativos'!$C$10)/2))/(('Llenado de Estados Financieros'!$K31/('Datos Cuantitativos'!$B$9+'Datos Cuantitativos'!$B$10)/2))-1,0)</f>
        <v>0</v>
      </c>
      <c r="P26" s="7">
        <f>IFERROR(((E26/('Datos Cuantitativos'!$D$9+'Datos Cuantitativos'!$D$10)/2))/((C26/('Datos Cuantitativos'!$C$9+'Datos Cuantitativos'!$C$10)/2))-1,0)</f>
        <v>0</v>
      </c>
      <c r="Q26" s="7">
        <f>IFERROR((($G26/('Datos Cuantitativos'!$E$9+'Datos Cuantitativos'!$E$10)/2))/((E26/('Datos Cuantitativos'!$D$9+'Datos Cuantitativos'!$D$10)/2))-1,0)</f>
        <v>0</v>
      </c>
      <c r="R26" s="5">
        <f>IFERROR('Llenado de Estados Financieros'!K31/'Llenado de Estados Financieros'!$K$8,0)</f>
        <v>0</v>
      </c>
      <c r="S26" s="5">
        <f>IFERROR('Llenado de Estados Financieros'!J31/'Llenado de Estados Financieros'!$J$8,0)</f>
        <v>0</v>
      </c>
      <c r="T26" s="5">
        <f>IFERROR('Llenado de Estados Financieros'!I31/'Llenado de Estados Financieros'!$I$8,0)</f>
        <v>0</v>
      </c>
      <c r="U26" s="5">
        <f>IFERROR(G26/$G$3,0)</f>
        <v>0</v>
      </c>
    </row>
  </sheetData>
  <sheetProtection password="D825" sheet="1" objects="1" scenarios="1" selectLockedCells="1" selectUnlockedCells="1"/>
  <pageMargins left="0.7" right="0.7" top="0.75" bottom="0.75" header="0.3" footer="0.3"/>
  <ignoredErrors>
    <ignoredError sqref="G3:G2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6" zoomScale="160" zoomScaleNormal="160" workbookViewId="0"/>
  </sheetViews>
  <sheetFormatPr defaultRowHeight="15" x14ac:dyDescent="0.25"/>
  <cols>
    <col min="1" max="1" width="52.7109375" bestFit="1" customWidth="1"/>
  </cols>
  <sheetData>
    <row r="1" spans="1:4" x14ac:dyDescent="0.25">
      <c r="A1" s="1" t="s">
        <v>70</v>
      </c>
    </row>
    <row r="2" spans="1:4" x14ac:dyDescent="0.25">
      <c r="B2">
        <f>'Datos Cuantitativos'!C3</f>
        <v>2012</v>
      </c>
      <c r="C2">
        <f>B2+1</f>
        <v>2013</v>
      </c>
      <c r="D2">
        <f>C2+1</f>
        <v>2014</v>
      </c>
    </row>
    <row r="3" spans="1:4" x14ac:dyDescent="0.25">
      <c r="A3" t="s">
        <v>84</v>
      </c>
      <c r="B3" s="13">
        <f>'Llenado de Estados Financieros'!J31</f>
        <v>0</v>
      </c>
      <c r="C3" s="13">
        <f>'Llenado de Estados Financieros'!I31</f>
        <v>0</v>
      </c>
      <c r="D3" s="13">
        <f>'Estado de Resultados'!G26</f>
        <v>0</v>
      </c>
    </row>
    <row r="4" spans="1:4" x14ac:dyDescent="0.25">
      <c r="A4" t="s">
        <v>85</v>
      </c>
      <c r="B4" s="13">
        <f>'Llenado de Estados Financieros'!K34</f>
        <v>0</v>
      </c>
      <c r="C4" s="13">
        <f>'Llenado de Estados Financieros'!J34</f>
        <v>0</v>
      </c>
      <c r="D4" s="13">
        <f>'Llenado de Estados Financieros'!I34</f>
        <v>0</v>
      </c>
    </row>
    <row r="5" spans="1:4" x14ac:dyDescent="0.25">
      <c r="A5" s="10" t="s">
        <v>86</v>
      </c>
      <c r="B5" s="13">
        <f>'Llenado de Estados Financieros'!C9-'Llenado de Estados Financieros'!D9</f>
        <v>0</v>
      </c>
      <c r="C5" s="13">
        <f>'Llenado de Estados Financieros'!B9-'Llenado de Estados Financieros'!C9</f>
        <v>0</v>
      </c>
      <c r="D5" s="13">
        <f>'Balance General'!G4-'Balance General'!E4</f>
        <v>0</v>
      </c>
    </row>
    <row r="6" spans="1:4" x14ac:dyDescent="0.25">
      <c r="A6" s="10" t="s">
        <v>87</v>
      </c>
      <c r="B6" s="13">
        <f>'Llenado de Estados Financieros'!C10-'Llenado de Estados Financieros'!D10</f>
        <v>0</v>
      </c>
      <c r="C6" s="13">
        <f>'Llenado de Estados Financieros'!B10-'Llenado de Estados Financieros'!C10</f>
        <v>0</v>
      </c>
      <c r="D6" s="13">
        <f>'Balance General'!G5-'Balance General'!E5</f>
        <v>0</v>
      </c>
    </row>
    <row r="7" spans="1:4" x14ac:dyDescent="0.25">
      <c r="A7" s="10" t="s">
        <v>88</v>
      </c>
      <c r="B7" s="13">
        <f>'Llenado de Estados Financieros'!C11-'Llenado de Estados Financieros'!D11</f>
        <v>0</v>
      </c>
      <c r="C7" s="13">
        <f>'Llenado de Estados Financieros'!B11-'Llenado de Estados Financieros'!C11</f>
        <v>0</v>
      </c>
      <c r="D7" s="13">
        <f>'Balance General'!G6-'Balance General'!E6</f>
        <v>0</v>
      </c>
    </row>
    <row r="8" spans="1:4" x14ac:dyDescent="0.25">
      <c r="A8" s="10" t="s">
        <v>89</v>
      </c>
      <c r="B8" s="13">
        <f>'Llenado de Estados Financieros'!C22-'Llenado de Estados Financieros'!D22</f>
        <v>0</v>
      </c>
      <c r="C8" s="13">
        <f>'Llenado de Estados Financieros'!B22-'Llenado de Estados Financieros'!C22</f>
        <v>0</v>
      </c>
      <c r="D8" s="13">
        <f>'Balance General'!G17-'Balance General'!E17</f>
        <v>0</v>
      </c>
    </row>
    <row r="9" spans="1:4" x14ac:dyDescent="0.25">
      <c r="A9" t="s">
        <v>90</v>
      </c>
      <c r="B9" s="13">
        <f>'Llenado de Estados Financieros'!C23-'Llenado de Estados Financieros'!D23</f>
        <v>0</v>
      </c>
      <c r="C9" s="13">
        <f>'Llenado de Estados Financieros'!B23-'Llenado de Estados Financieros'!C23</f>
        <v>0</v>
      </c>
      <c r="D9" s="13">
        <f>'Balance General'!G18-'Balance General'!E18</f>
        <v>0</v>
      </c>
    </row>
    <row r="10" spans="1:4" x14ac:dyDescent="0.25">
      <c r="A10" t="s">
        <v>91</v>
      </c>
      <c r="B10" s="13">
        <f>'Llenado de Estados Financieros'!C24-'Llenado de Estados Financieros'!D24</f>
        <v>0</v>
      </c>
      <c r="C10" s="13">
        <f>'Llenado de Estados Financieros'!B24-'Llenado de Estados Financieros'!C24</f>
        <v>0</v>
      </c>
      <c r="D10" s="13">
        <f>'Balance General'!G19-'Balance General'!E19</f>
        <v>0</v>
      </c>
    </row>
    <row r="11" spans="1:4" x14ac:dyDescent="0.25">
      <c r="A11" t="s">
        <v>92</v>
      </c>
      <c r="B11" s="13">
        <f>'Llenado de Estados Financieros'!C25-'Llenado de Estados Financieros'!D25</f>
        <v>0</v>
      </c>
      <c r="C11" s="13">
        <f>'Llenado de Estados Financieros'!B25-'Llenado de Estados Financieros'!C25</f>
        <v>0</v>
      </c>
      <c r="D11" s="13">
        <f>'Balance General'!G20-'Balance General'!E20</f>
        <v>0</v>
      </c>
    </row>
    <row r="12" spans="1:4" x14ac:dyDescent="0.25">
      <c r="B12" s="2"/>
      <c r="C12" s="2"/>
      <c r="D12" s="2"/>
    </row>
    <row r="13" spans="1:4" x14ac:dyDescent="0.25">
      <c r="A13" t="s">
        <v>93</v>
      </c>
      <c r="B13" s="14">
        <f>B3+B4-SUM(B5:B7)+SUM(B8:B11)</f>
        <v>0</v>
      </c>
      <c r="C13" s="14">
        <f t="shared" ref="C13:D13" si="0">C3+C4-SUM(C5:C7)+SUM(C8:C11)</f>
        <v>0</v>
      </c>
      <c r="D13" s="14">
        <f t="shared" si="0"/>
        <v>0</v>
      </c>
    </row>
    <row r="14" spans="1:4" x14ac:dyDescent="0.25">
      <c r="B14" s="2"/>
      <c r="C14" s="2"/>
      <c r="D14" s="2"/>
    </row>
    <row r="15" spans="1:4" x14ac:dyDescent="0.25">
      <c r="A15" s="10" t="s">
        <v>98</v>
      </c>
      <c r="B15" s="13">
        <f>'Llenado de Estados Financieros'!C15-'Llenado de Estados Financieros'!D15</f>
        <v>0</v>
      </c>
      <c r="C15" s="13">
        <f>'Llenado de Estados Financieros'!B15-'Llenado de Estados Financieros'!C15</f>
        <v>0</v>
      </c>
      <c r="D15" s="13">
        <f>'Balance General'!G10-'Balance General'!E10</f>
        <v>0</v>
      </c>
    </row>
    <row r="16" spans="1:4" x14ac:dyDescent="0.25">
      <c r="A16" s="10" t="s">
        <v>186</v>
      </c>
      <c r="B16" s="13">
        <f>'Llenado de Estados Financieros'!C16-'Llenado de Estados Financieros'!D16</f>
        <v>0</v>
      </c>
      <c r="C16" s="13">
        <f>'Llenado de Estados Financieros'!B16-'Llenado de Estados Financieros'!C16</f>
        <v>0</v>
      </c>
      <c r="D16" s="13">
        <f>'Datos Cuantitativos'!B24</f>
        <v>0</v>
      </c>
    </row>
    <row r="17" spans="1:4" x14ac:dyDescent="0.25">
      <c r="A17" s="10" t="s">
        <v>94</v>
      </c>
      <c r="B17" s="13">
        <f>'Llenado de Estados Financieros'!C29-'Llenado de Estados Financieros'!D29</f>
        <v>0</v>
      </c>
      <c r="C17" s="13">
        <f>'Llenado de Estados Financieros'!B29-'Llenado de Estados Financieros'!C29</f>
        <v>0</v>
      </c>
      <c r="D17" s="13">
        <f>'Balance General'!G24-'Balance General'!E24</f>
        <v>0</v>
      </c>
    </row>
    <row r="18" spans="1:4" x14ac:dyDescent="0.25">
      <c r="A18" s="10" t="s">
        <v>95</v>
      </c>
      <c r="B18" s="13">
        <f>'Llenado de Estados Financieros'!C30-'Llenado de Estados Financieros'!D30</f>
        <v>0</v>
      </c>
      <c r="C18" s="13">
        <f>'Llenado de Estados Financieros'!B30-'Llenado de Estados Financieros'!C30</f>
        <v>0</v>
      </c>
      <c r="D18" s="13">
        <f>'Balance General'!G25-'Balance General'!E25</f>
        <v>0</v>
      </c>
    </row>
    <row r="19" spans="1:4" x14ac:dyDescent="0.25">
      <c r="B19" s="2"/>
      <c r="C19" s="2"/>
      <c r="D19" s="2"/>
    </row>
    <row r="20" spans="1:4" x14ac:dyDescent="0.25">
      <c r="A20" s="11" t="s">
        <v>96</v>
      </c>
      <c r="B20" s="14">
        <f>B17+B18-B15-B16</f>
        <v>0</v>
      </c>
      <c r="C20" s="14">
        <f t="shared" ref="C20:D20" si="1">C17+C18-C15-C16</f>
        <v>0</v>
      </c>
      <c r="D20" s="14">
        <f t="shared" si="1"/>
        <v>0</v>
      </c>
    </row>
    <row r="21" spans="1:4" x14ac:dyDescent="0.25">
      <c r="B21" s="2"/>
      <c r="C21" s="2"/>
      <c r="D21" s="2"/>
    </row>
    <row r="22" spans="1:4" x14ac:dyDescent="0.25">
      <c r="A22" t="s">
        <v>97</v>
      </c>
      <c r="B22" s="14">
        <f>B20+B13</f>
        <v>0</v>
      </c>
      <c r="C22" s="14">
        <f t="shared" ref="C22:D22" si="2">C20+C13</f>
        <v>0</v>
      </c>
      <c r="D22" s="14">
        <f t="shared" si="2"/>
        <v>0</v>
      </c>
    </row>
  </sheetData>
  <sheetProtection password="D825" sheet="1" objects="1" scenarios="1" selectLockedCells="1" selectUnlockedCells="1"/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140" zoomScaleNormal="140" workbookViewId="0">
      <pane xSplit="1" topLeftCell="B1" activePane="topRight" state="frozen"/>
      <selection pane="topRight" activeCell="E20" sqref="E20"/>
    </sheetView>
  </sheetViews>
  <sheetFormatPr defaultRowHeight="15" x14ac:dyDescent="0.25"/>
  <cols>
    <col min="1" max="1" width="45.85546875" bestFit="1" customWidth="1"/>
    <col min="2" max="2" width="11.42578125" style="3" bestFit="1" customWidth="1"/>
    <col min="3" max="3" width="15.85546875" bestFit="1" customWidth="1"/>
    <col min="4" max="4" width="8" customWidth="1"/>
    <col min="5" max="5" width="15.85546875" bestFit="1" customWidth="1"/>
    <col min="6" max="6" width="8" customWidth="1"/>
    <col min="7" max="7" width="15.85546875" bestFit="1" customWidth="1"/>
    <col min="8" max="8" width="8" customWidth="1"/>
  </cols>
  <sheetData>
    <row r="1" spans="1:8" s="1" customFormat="1" x14ac:dyDescent="0.25">
      <c r="A1" s="1" t="s">
        <v>42</v>
      </c>
      <c r="B1" s="18" t="s">
        <v>67</v>
      </c>
      <c r="C1" s="19">
        <f>'Datos Cuantitativos'!C3</f>
        <v>2012</v>
      </c>
      <c r="D1" s="20" t="s">
        <v>100</v>
      </c>
      <c r="E1" s="20">
        <f>'Datos Cuantitativos'!D3</f>
        <v>2013</v>
      </c>
      <c r="F1" s="20" t="s">
        <v>99</v>
      </c>
      <c r="G1" s="20">
        <f>'Datos Cuantitativos'!E3</f>
        <v>2014</v>
      </c>
      <c r="H1" s="20" t="s">
        <v>99</v>
      </c>
    </row>
    <row r="2" spans="1:8" x14ac:dyDescent="0.25">
      <c r="A2" t="s">
        <v>48</v>
      </c>
      <c r="B2" s="3" t="s">
        <v>64</v>
      </c>
      <c r="C2" s="12">
        <f>IFERROR('Llenado de Estados Financieros'!C42/'Llenado de Estados Financieros'!C20,0)</f>
        <v>0</v>
      </c>
      <c r="D2" s="4">
        <f>MAX(MIN(ROUND((C2/'Datos Cuantitativos'!$I4-0.5)*10,0),10),1)</f>
        <v>1</v>
      </c>
      <c r="E2" s="12">
        <f>IFERROR('Llenado de Estados Financieros'!B42/'Llenado de Estados Financieros'!B20,0)</f>
        <v>0</v>
      </c>
      <c r="F2" s="4">
        <f>MAX(MIN(ROUND((E2/'Datos Cuantitativos'!$I4-0.5)*10,0),10),1)</f>
        <v>1</v>
      </c>
      <c r="G2" s="12">
        <f>IFERROR('Balance General'!G37/'Balance General'!G15,0)</f>
        <v>0</v>
      </c>
      <c r="H2" s="4">
        <f>MAX(MIN(ROUND((G2/'Datos Cuantitativos'!$I4-0.5)*10,0),10),1)</f>
        <v>1</v>
      </c>
    </row>
    <row r="3" spans="1:8" x14ac:dyDescent="0.25">
      <c r="A3" t="s">
        <v>49</v>
      </c>
      <c r="B3" s="3" t="s">
        <v>65</v>
      </c>
      <c r="C3" s="12">
        <f>IFERROR('Llenado de Estados Financieros'!C34/'Llenado de Estados Financieros'!C42,0)</f>
        <v>0</v>
      </c>
      <c r="D3" s="4">
        <f>11-MAX(MIN(ROUND((C3/'Datos Cuantitativos'!$I5-0.5)*10,0),10),1)</f>
        <v>10</v>
      </c>
      <c r="E3" s="12">
        <f>IFERROR('Llenado de Estados Financieros'!B34/'Llenado de Estados Financieros'!B42,0)</f>
        <v>0</v>
      </c>
      <c r="F3" s="4">
        <f>11-MAX(MIN(ROUND((E3/'Datos Cuantitativos'!$I5-0.5)*10,0),10),1)</f>
        <v>10</v>
      </c>
      <c r="G3" s="12">
        <f>IFERROR('Balance General'!G29/'Balance General'!G37,0)</f>
        <v>0</v>
      </c>
      <c r="H3" s="4">
        <f>11-MAX(MIN(ROUND((G3/'Datos Cuantitativos'!$I5-0.5)*10,0),10),1)</f>
        <v>10</v>
      </c>
    </row>
    <row r="4" spans="1:8" x14ac:dyDescent="0.25">
      <c r="A4" s="1" t="s">
        <v>43</v>
      </c>
      <c r="C4" s="13"/>
      <c r="D4" s="4"/>
      <c r="E4" s="13"/>
      <c r="F4" s="4"/>
      <c r="G4" s="13"/>
      <c r="H4" s="4"/>
    </row>
    <row r="5" spans="1:8" x14ac:dyDescent="0.25">
      <c r="A5" t="s">
        <v>50</v>
      </c>
      <c r="B5" s="3" t="s">
        <v>64</v>
      </c>
      <c r="C5" s="12">
        <f>IFERROR('Llenado de Estados Financieros'!C13/'Llenado de Estados Financieros'!C27,0)</f>
        <v>0</v>
      </c>
      <c r="D5" s="4">
        <f>MAX(MIN(ROUND((C5/'Datos Cuantitativos'!$I7-0.5)*10,0),10),1)</f>
        <v>1</v>
      </c>
      <c r="E5" s="12">
        <f>IFERROR('Llenado de Estados Financieros'!B13/'Llenado de Estados Financieros'!B27,0)</f>
        <v>0</v>
      </c>
      <c r="F5" s="4">
        <f>MAX(MIN(ROUND((E5/'Datos Cuantitativos'!$I7-0.5)*10,0),10),1)</f>
        <v>1</v>
      </c>
      <c r="G5" s="12">
        <f>IFERROR('Balance General'!G8/'Balance General'!G22,0)</f>
        <v>0</v>
      </c>
      <c r="H5" s="4">
        <f>MAX(MIN(ROUND((G5/'Datos Cuantitativos'!$I7-0.5)*10,0),10),1)</f>
        <v>1</v>
      </c>
    </row>
    <row r="6" spans="1:8" x14ac:dyDescent="0.25">
      <c r="A6" t="s">
        <v>51</v>
      </c>
      <c r="B6" s="3" t="s">
        <v>64</v>
      </c>
      <c r="C6" s="12">
        <f>IFERROR(('Llenado de Estados Financieros'!C8+'Llenado de Estados Financieros'!C9)/'Llenado de Estados Financieros'!C27,0)</f>
        <v>0</v>
      </c>
      <c r="D6" s="4">
        <f>MAX(MIN(ROUND((C6/'Datos Cuantitativos'!$I8-0.5)*10,0),10),1)</f>
        <v>1</v>
      </c>
      <c r="E6" s="12">
        <f>IFERROR(('Llenado de Estados Financieros'!B8+'Llenado de Estados Financieros'!B9)/'Llenado de Estados Financieros'!B27,0)</f>
        <v>0</v>
      </c>
      <c r="F6" s="4">
        <f>MAX(MIN(ROUND((E6/'Datos Cuantitativos'!$I8-0.5)*10,0),10),1)</f>
        <v>1</v>
      </c>
      <c r="G6" s="12">
        <f>IFERROR(('Balance General'!G3+'Balance General'!G4)/'Balance General'!G22,0)</f>
        <v>0</v>
      </c>
      <c r="H6" s="4">
        <f>MAX(MIN(ROUND((G6/'Datos Cuantitativos'!$I8-0.5)*10,0),10),1)</f>
        <v>1</v>
      </c>
    </row>
    <row r="7" spans="1:8" x14ac:dyDescent="0.25">
      <c r="A7" t="s">
        <v>52</v>
      </c>
      <c r="B7" s="3" t="s">
        <v>64</v>
      </c>
      <c r="C7" s="12">
        <f>IFERROR('Llenado de Estados Financieros'!C8/'Llenado de Estados Financieros'!C27,0)</f>
        <v>0</v>
      </c>
      <c r="D7" s="4">
        <f>MAX(MIN(ROUND((C7/'Datos Cuantitativos'!$I9-0.5)*10,0),10),1)</f>
        <v>1</v>
      </c>
      <c r="E7" s="12">
        <f>IFERROR('Llenado de Estados Financieros'!B8/'Llenado de Estados Financieros'!B27,0)</f>
        <v>0</v>
      </c>
      <c r="F7" s="4">
        <f>MAX(MIN(ROUND((E7/'Datos Cuantitativos'!$I9-0.5)*10,0),10),1)</f>
        <v>1</v>
      </c>
      <c r="G7" s="12">
        <f>IFERROR('Balance General'!G3/'Balance General'!G22,0)</f>
        <v>0</v>
      </c>
      <c r="H7" s="4">
        <f>MAX(MIN(ROUND((G7/'Datos Cuantitativos'!$I9-0.5)*10,0),10),1)</f>
        <v>1</v>
      </c>
    </row>
    <row r="8" spans="1:8" x14ac:dyDescent="0.25">
      <c r="A8" s="1" t="s">
        <v>44</v>
      </c>
      <c r="C8" s="13"/>
      <c r="D8" s="4"/>
      <c r="E8" s="13"/>
      <c r="F8" s="4"/>
      <c r="G8" s="13"/>
      <c r="H8" s="4"/>
    </row>
    <row r="9" spans="1:8" x14ac:dyDescent="0.25">
      <c r="A9" t="s">
        <v>53</v>
      </c>
      <c r="B9" s="3" t="s">
        <v>64</v>
      </c>
      <c r="C9" s="5">
        <f>IFERROR('Llenado de Estados Financieros'!J31/(('Llenado de Estados Financieros'!C42+'Llenado de Estados Financieros'!D42)/2),0)</f>
        <v>0</v>
      </c>
      <c r="D9" s="4">
        <f>MAX(MIN(ROUND((C9/'Datos Cuantitativos'!$I11-0.5)*10,0),10),1)</f>
        <v>1</v>
      </c>
      <c r="E9" s="5">
        <f>IFERROR('Llenado de Estados Financieros'!I31/(('Llenado de Estados Financieros'!B42+'Llenado de Estados Financieros'!C42)/2),0)</f>
        <v>0</v>
      </c>
      <c r="F9" s="4">
        <f>MAX(MIN(ROUND((E9/'Datos Cuantitativos'!$I11-0.5)*10,0),10),1)</f>
        <v>1</v>
      </c>
      <c r="G9" s="5">
        <f>IFERROR('Estado de Resultados'!G26/(('Balance General'!G37+'Llenado de Estados Financieros'!B42)/2),0)</f>
        <v>0</v>
      </c>
      <c r="H9" s="4">
        <f>MAX(MIN(ROUND((G9/'Datos Cuantitativos'!$I11-0.5)*10,0),10),1)</f>
        <v>1</v>
      </c>
    </row>
    <row r="10" spans="1:8" x14ac:dyDescent="0.25">
      <c r="A10" t="s">
        <v>54</v>
      </c>
      <c r="B10" s="3" t="s">
        <v>64</v>
      </c>
      <c r="C10" s="5">
        <f>IFERROR('Llenado de Estados Financieros'!J31/(('Llenado de Estados Financieros'!D20+'Llenado de Estados Financieros'!C20)/2),0)</f>
        <v>0</v>
      </c>
      <c r="D10" s="4">
        <f>MAX(MIN(ROUND((C10/'Datos Cuantitativos'!$I12-0.5)*10,0),10),1)</f>
        <v>1</v>
      </c>
      <c r="E10" s="5">
        <f>IFERROR('Llenado de Estados Financieros'!I31/(('Llenado de Estados Financieros'!C20+'Llenado de Estados Financieros'!B20)/2),0)</f>
        <v>0</v>
      </c>
      <c r="F10" s="4">
        <f>MAX(MIN(ROUND((E10/'Datos Cuantitativos'!$I12-0.5)*10,0),10),1)</f>
        <v>1</v>
      </c>
      <c r="G10" s="5">
        <f>IFERROR('Estado de Resultados'!G26/(('Llenado de Estados Financieros'!B20+'Balance General'!G15)/2),0)</f>
        <v>0</v>
      </c>
      <c r="H10" s="4">
        <f>MAX(MIN(ROUND((G10/'Datos Cuantitativos'!$I12-0.5)*10,0),10),1)</f>
        <v>1</v>
      </c>
    </row>
    <row r="11" spans="1:8" x14ac:dyDescent="0.25">
      <c r="A11" t="s">
        <v>55</v>
      </c>
      <c r="B11" s="3" t="s">
        <v>64</v>
      </c>
      <c r="C11" s="5">
        <f>IFERROR('Llenado de Estados Financieros'!J11/'Llenado de Estados Financieros'!J8,0)</f>
        <v>0</v>
      </c>
      <c r="D11" s="4">
        <f>MAX(MIN(ROUND((C11/'Datos Cuantitativos'!$I13-0.5)*10,0),10),1)</f>
        <v>1</v>
      </c>
      <c r="E11" s="5">
        <f>IFERROR('Llenado de Estados Financieros'!I11/'Llenado de Estados Financieros'!I8,0)</f>
        <v>0</v>
      </c>
      <c r="F11" s="4">
        <f>MAX(MIN(ROUND((E11/'Datos Cuantitativos'!$I13-0.5)*10,0),10),1)</f>
        <v>1</v>
      </c>
      <c r="G11" s="5">
        <f>IFERROR('Estado de Resultados'!G6/'Estado de Resultados'!G3,0)</f>
        <v>0</v>
      </c>
      <c r="H11" s="4">
        <f>MAX(MIN(ROUND((G11/'Datos Cuantitativos'!$I13-0.5)*10,0),10),1)</f>
        <v>1</v>
      </c>
    </row>
    <row r="12" spans="1:8" x14ac:dyDescent="0.25">
      <c r="A12" s="1" t="s">
        <v>45</v>
      </c>
      <c r="C12" s="13"/>
      <c r="D12" s="4"/>
      <c r="E12" s="13"/>
      <c r="F12" s="4"/>
      <c r="G12" s="13"/>
      <c r="H12" s="4"/>
    </row>
    <row r="13" spans="1:8" x14ac:dyDescent="0.25">
      <c r="A13" t="s">
        <v>56</v>
      </c>
      <c r="B13" s="3" t="s">
        <v>65</v>
      </c>
      <c r="C13" s="13">
        <f>IFERROR('Llenado de Estados Financieros'!C9/'Llenado de Estados Financieros'!J8*360,0)</f>
        <v>0</v>
      </c>
      <c r="D13" s="4">
        <f>11-MAX(MIN(ROUND((C13/'Datos Cuantitativos'!$I15-0.5)*10,0),10),1)</f>
        <v>10</v>
      </c>
      <c r="E13" s="13">
        <f>IFERROR('Llenado de Estados Financieros'!B9/'Llenado de Estados Financieros'!I8*360,0)</f>
        <v>0</v>
      </c>
      <c r="F13" s="4">
        <f>11-MAX(MIN(ROUND((E13/'Datos Cuantitativos'!$I15-0.5)*10,0),10),1)</f>
        <v>10</v>
      </c>
      <c r="G13" s="13">
        <f>IFERROR('Balance General'!G4/'Estado de Resultados'!G3*360,0)</f>
        <v>0</v>
      </c>
      <c r="H13" s="4">
        <f>11-MAX(MIN(ROUND((G13/'Datos Cuantitativos'!$I15-0.5)*10,0),10),1)</f>
        <v>10</v>
      </c>
    </row>
    <row r="14" spans="1:8" x14ac:dyDescent="0.25">
      <c r="A14" t="s">
        <v>57</v>
      </c>
      <c r="B14" s="3" t="s">
        <v>65</v>
      </c>
      <c r="C14" s="13">
        <f>IFERROR('Llenado de Estados Financieros'!C10/'Llenado de Estados Financieros'!J9*360,0)</f>
        <v>0</v>
      </c>
      <c r="D14" s="4">
        <f>11-MAX(MIN(ROUND((C14/'Datos Cuantitativos'!$I16-0.5)*10,0),10),1)</f>
        <v>10</v>
      </c>
      <c r="E14" s="13">
        <f>IFERROR('Llenado de Estados Financieros'!B10/'Llenado de Estados Financieros'!I9*360,0)</f>
        <v>0</v>
      </c>
      <c r="F14" s="4">
        <f>11-MAX(MIN(ROUND((E14/'Datos Cuantitativos'!$I16-0.5)*10,0),10),1)</f>
        <v>10</v>
      </c>
      <c r="G14" s="13">
        <f>IFERROR('Balance General'!G5/'Estado de Resultados'!G4*360,0)</f>
        <v>0</v>
      </c>
      <c r="H14" s="4">
        <f>11-MAX(MIN(ROUND((G14/'Datos Cuantitativos'!$I16-0.5)*10,0),10),1)</f>
        <v>10</v>
      </c>
    </row>
    <row r="15" spans="1:8" x14ac:dyDescent="0.25">
      <c r="A15" t="s">
        <v>58</v>
      </c>
      <c r="B15" s="3" t="s">
        <v>64</v>
      </c>
      <c r="C15" s="13">
        <f>IFERROR('Llenado de Estados Financieros'!C22/'Llenado de Estados Financieros'!J9*360,0)</f>
        <v>0</v>
      </c>
      <c r="D15" s="4">
        <f>MAX(MIN(ROUND((C15/'Datos Cuantitativos'!$I17-0.5)*10,0),10),1)</f>
        <v>1</v>
      </c>
      <c r="E15" s="13">
        <f>IFERROR('Llenado de Estados Financieros'!B22/'Llenado de Estados Financieros'!I9*360,0)</f>
        <v>0</v>
      </c>
      <c r="F15" s="4">
        <f>MAX(MIN(ROUND((E15/'Datos Cuantitativos'!$I17-0.5)*10,0),10),1)</f>
        <v>1</v>
      </c>
      <c r="G15" s="13">
        <f>IFERROR('Balance General'!G17/'Estado de Resultados'!G4*360,0)</f>
        <v>0</v>
      </c>
      <c r="H15" s="4">
        <f>MAX(MIN(ROUND((G15/'Datos Cuantitativos'!$I17-0.5)*10,0),10),1)</f>
        <v>1</v>
      </c>
    </row>
    <row r="16" spans="1:8" x14ac:dyDescent="0.25">
      <c r="A16" t="s">
        <v>59</v>
      </c>
      <c r="B16" s="3" t="s">
        <v>65</v>
      </c>
      <c r="C16" s="13">
        <f>C13+C14-C15</f>
        <v>0</v>
      </c>
      <c r="D16" s="4">
        <f>11-MAX(MIN(ROUND((C16/'Datos Cuantitativos'!$I18-0.5)*10,0),10),1)</f>
        <v>10</v>
      </c>
      <c r="E16" s="13">
        <f>E13+E14-E15</f>
        <v>0</v>
      </c>
      <c r="F16" s="4">
        <f>11-MAX(MIN(ROUND((E16/'Datos Cuantitativos'!$I18-0.5)*10,0),10),1)</f>
        <v>10</v>
      </c>
      <c r="G16" s="13">
        <f>G13+G14-G15</f>
        <v>0</v>
      </c>
      <c r="H16" s="4">
        <f>11-MAX(MIN(ROUND((G16/'Datos Cuantitativos'!$I18-0.5)*10,0),10),1)</f>
        <v>10</v>
      </c>
    </row>
    <row r="17" spans="1:11" x14ac:dyDescent="0.25">
      <c r="A17" t="s">
        <v>60</v>
      </c>
      <c r="B17" s="3" t="s">
        <v>64</v>
      </c>
      <c r="C17" s="5">
        <f>IFERROR('Llenado de Estados Financieros'!J19/'Llenado de Estados Financieros'!J8,0)</f>
        <v>0</v>
      </c>
      <c r="D17" s="4">
        <f>MAX(MIN(ROUND((C17/'Datos Cuantitativos'!$I19-0.5)*10,0),10),1)</f>
        <v>1</v>
      </c>
      <c r="E17" s="5">
        <f>IFERROR('Llenado de Estados Financieros'!I19/'Llenado de Estados Financieros'!I8,0)</f>
        <v>0</v>
      </c>
      <c r="F17" s="4">
        <f>MAX(MIN(ROUND((E17/'Datos Cuantitativos'!$I19-0.5)*10,0),10),1)</f>
        <v>1</v>
      </c>
      <c r="G17" s="5">
        <f>IFERROR('Estado de Resultados'!G14/'Estado de Resultados'!G3,0)</f>
        <v>0</v>
      </c>
      <c r="H17" s="4">
        <f>MAX(MIN(ROUND((G17/'Datos Cuantitativos'!$I19-0.5)*10,0),10),1)</f>
        <v>1</v>
      </c>
    </row>
    <row r="18" spans="1:11" x14ac:dyDescent="0.25">
      <c r="A18" s="1" t="s">
        <v>46</v>
      </c>
      <c r="C18" s="13"/>
      <c r="D18" s="4"/>
      <c r="E18" s="13"/>
      <c r="F18" s="4"/>
      <c r="G18" s="13"/>
      <c r="H18" s="4"/>
    </row>
    <row r="19" spans="1:11" x14ac:dyDescent="0.25">
      <c r="A19" t="s">
        <v>61</v>
      </c>
      <c r="B19" s="3" t="s">
        <v>65</v>
      </c>
      <c r="C19" s="5">
        <f>IFERROR((C13-'Datos Cuantitativos'!$I$15)/'Indicadores y Evaluación'!C13,0)</f>
        <v>0</v>
      </c>
      <c r="D19" s="4">
        <f>11-MAX(MIN(ROUND((C19/'Datos Cuantitativos'!$I21-0.5)*10,0),10),1)</f>
        <v>10</v>
      </c>
      <c r="E19" s="5">
        <f>IFERROR((E13-'Datos Cuantitativos'!$I$15)/'Indicadores y Evaluación'!E13,0)</f>
        <v>0</v>
      </c>
      <c r="F19" s="4">
        <f>11-MAX(MIN(ROUND((E19/'Datos Cuantitativos'!$I21-0.5)*10,0),10),1)</f>
        <v>10</v>
      </c>
      <c r="G19" s="5">
        <f>IFERROR((G13-'Datos Cuantitativos'!$I$15)/'Indicadores y Evaluación'!G13,0)</f>
        <v>0</v>
      </c>
      <c r="H19" s="4">
        <f>11-MAX(MIN(ROUND((G19/'Datos Cuantitativos'!$I21-0.5)*10,0),10),1)</f>
        <v>10</v>
      </c>
    </row>
    <row r="20" spans="1:11" x14ac:dyDescent="0.25">
      <c r="A20" t="s">
        <v>62</v>
      </c>
      <c r="B20" s="3" t="s">
        <v>65</v>
      </c>
      <c r="C20" s="5">
        <f>IFERROR((C14-'Datos Cuantitativos'!$I$16)/'Indicadores y Evaluación'!C14,0)</f>
        <v>0</v>
      </c>
      <c r="D20" s="4">
        <f>11-MAX(MIN(ROUND((C20/'Datos Cuantitativos'!$I22-0.5)*10,0),10),1)</f>
        <v>10</v>
      </c>
      <c r="E20" s="5">
        <f>IFERROR((E14-'Datos Cuantitativos'!$I$16)/'Indicadores y Evaluación'!E14,0)</f>
        <v>0</v>
      </c>
      <c r="F20" s="4">
        <f>11-MAX(MIN(ROUND((E20/'Datos Cuantitativos'!$I22-0.5)*10,0),10),1)</f>
        <v>10</v>
      </c>
      <c r="G20" s="5">
        <f>IFERROR((G14-'Datos Cuantitativos'!$I$16)/'Indicadores y Evaluación'!G14,0)</f>
        <v>0</v>
      </c>
      <c r="H20" s="4">
        <f>11-MAX(MIN(ROUND((G20/'Datos Cuantitativos'!$I22-0.5)*10,0),10),1)</f>
        <v>10</v>
      </c>
    </row>
    <row r="21" spans="1:11" x14ac:dyDescent="0.25">
      <c r="A21" s="1" t="s">
        <v>47</v>
      </c>
      <c r="C21" s="13"/>
      <c r="D21" s="4"/>
      <c r="E21" s="13"/>
      <c r="F21" s="4"/>
      <c r="G21" s="13"/>
      <c r="H21" s="4"/>
    </row>
    <row r="22" spans="1:11" x14ac:dyDescent="0.25">
      <c r="A22" t="s">
        <v>63</v>
      </c>
      <c r="B22" s="3" t="s">
        <v>65</v>
      </c>
      <c r="C22" s="12">
        <f>IFERROR(('Llenado de Estados Financieros'!C24+'Llenado de Estados Financieros'!C29)/'Llenado de Estados Financieros'!J23,0)</f>
        <v>0</v>
      </c>
      <c r="D22" s="4">
        <f>11-MAX(MIN(ROUND((C22/'Datos Cuantitativos'!$I24-0.5)*10,0),10),1)</f>
        <v>10</v>
      </c>
      <c r="E22" s="12">
        <f>IFERROR(('Llenado de Estados Financieros'!B24+'Llenado de Estados Financieros'!B29)/'Llenado de Estados Financieros'!I23,0)</f>
        <v>0</v>
      </c>
      <c r="F22" s="4">
        <f>11-MAX(MIN(ROUND((E22/'Datos Cuantitativos'!$I24-0.5)*10,0),10),1)</f>
        <v>10</v>
      </c>
      <c r="G22" s="12">
        <f>IFERROR(('Balance General'!G19+'Balance General'!G24)/'Estado de Resultados'!G18,0)</f>
        <v>0</v>
      </c>
      <c r="H22" s="4">
        <f>11-MAX(MIN(ROUND((G22/'Datos Cuantitativos'!$I24-0.5)*10,0),10),1)</f>
        <v>10</v>
      </c>
    </row>
    <row r="23" spans="1:11" x14ac:dyDescent="0.25">
      <c r="A23" t="s">
        <v>66</v>
      </c>
      <c r="B23" s="3" t="s">
        <v>65</v>
      </c>
      <c r="C23" s="12">
        <f>IFERROR('Llenado de Estados Financieros'!J25/'Llenado de Estados Financieros'!J27,0)</f>
        <v>0</v>
      </c>
      <c r="D23" s="4">
        <f>11-MAX(MIN(ROUND((C23/'Datos Cuantitativos'!$I25-0.5)*10,0),10),1)</f>
        <v>10</v>
      </c>
      <c r="E23" s="12">
        <f>IFERROR('Llenado de Estados Financieros'!I25/'Llenado de Estados Financieros'!I27,0)</f>
        <v>0</v>
      </c>
      <c r="F23" s="4">
        <f>11-MAX(MIN(ROUND((E23/'Datos Cuantitativos'!$I25-0.5)*10,0),10),1)</f>
        <v>10</v>
      </c>
      <c r="G23" s="12">
        <f>IFERROR('Estado de Resultados'!G20/'Estado de Resultados'!G22,0)</f>
        <v>0</v>
      </c>
      <c r="H23" s="4">
        <f>11-MAX(MIN(ROUND((G23/'Datos Cuantitativos'!$I25-0.5)*10,0),10),1)</f>
        <v>10</v>
      </c>
    </row>
    <row r="25" spans="1:11" x14ac:dyDescent="0.25">
      <c r="A25" s="1" t="s">
        <v>101</v>
      </c>
      <c r="D25" s="47">
        <f>(D23+D22)/12+(D20+D19)/12+SUM(D13:D17)/30+SUM(D9:D11)/18+SUM(D5:D7)/18+SUM(D2:D3)/12</f>
        <v>5.6500000000000012</v>
      </c>
      <c r="F25" s="47">
        <f>(F23+F22)/12+(F20+F19)/12+SUM(F13:F17)/30+SUM(F9:F11)/18+SUM(F5:F7)/18+SUM(F2:F3)/12</f>
        <v>5.6500000000000012</v>
      </c>
      <c r="H25" s="47">
        <f>(H23+H22)/12+(H20+H19)/12+SUM(H13:H17)/30+SUM(H9:H11)/18+SUM(H5:H7)/18+SUM(H2:H3)/12</f>
        <v>5.6500000000000012</v>
      </c>
    </row>
    <row r="27" spans="1:11" x14ac:dyDescent="0.25">
      <c r="A27" s="1" t="s">
        <v>104</v>
      </c>
      <c r="C27">
        <f>C1</f>
        <v>2012</v>
      </c>
      <c r="E27">
        <f>E1</f>
        <v>2013</v>
      </c>
      <c r="G27">
        <f>G1</f>
        <v>2014</v>
      </c>
    </row>
    <row r="28" spans="1:11" x14ac:dyDescent="0.25">
      <c r="A28" t="s">
        <v>154</v>
      </c>
      <c r="C28" s="31">
        <f>'Estado de Resultados'!C18</f>
        <v>0</v>
      </c>
      <c r="D28" s="30"/>
      <c r="E28" s="31">
        <f>'Estado de Resultados'!E18</f>
        <v>0</v>
      </c>
      <c r="F28" s="30"/>
      <c r="G28" s="31">
        <f>'Estado de Resultados'!G18</f>
        <v>0</v>
      </c>
      <c r="I28" s="29" t="s">
        <v>155</v>
      </c>
      <c r="J28" s="29"/>
      <c r="K28" s="29"/>
    </row>
    <row r="29" spans="1:11" x14ac:dyDescent="0.25">
      <c r="A29" t="s">
        <v>156</v>
      </c>
      <c r="C29" s="31">
        <f>'Estado de Resultados'!C3</f>
        <v>0</v>
      </c>
      <c r="D29" s="30"/>
      <c r="E29" s="31">
        <f>'Estado de Resultados'!E3</f>
        <v>0</v>
      </c>
      <c r="F29" s="30"/>
      <c r="G29" s="31">
        <f>'Estado de Resultados'!G3</f>
        <v>0</v>
      </c>
      <c r="I29" s="29" t="s">
        <v>157</v>
      </c>
      <c r="J29" s="29"/>
      <c r="K29" s="29"/>
    </row>
    <row r="30" spans="1:11" x14ac:dyDescent="0.25">
      <c r="A30" t="s">
        <v>158</v>
      </c>
      <c r="C30" s="31">
        <f>'Balance General'!C33</f>
        <v>0</v>
      </c>
      <c r="D30" s="30"/>
      <c r="E30" s="31">
        <f>'Balance General'!E33</f>
        <v>0</v>
      </c>
      <c r="F30" s="30"/>
      <c r="G30" s="31">
        <f>'Balance General'!G33</f>
        <v>0</v>
      </c>
      <c r="I30" s="29" t="s">
        <v>159</v>
      </c>
      <c r="J30" s="29"/>
      <c r="K30" s="29"/>
    </row>
    <row r="31" spans="1:11" x14ac:dyDescent="0.25">
      <c r="A31" t="s">
        <v>160</v>
      </c>
      <c r="C31" s="31">
        <f>'Balance General'!C8-'Balance General'!C22</f>
        <v>0</v>
      </c>
      <c r="D31" s="30"/>
      <c r="E31" s="31">
        <f>'Balance General'!E8-'Balance General'!E22</f>
        <v>0</v>
      </c>
      <c r="F31" s="30"/>
      <c r="G31" s="31">
        <f>'Balance General'!G8-'Balance General'!G22</f>
        <v>0</v>
      </c>
      <c r="I31" s="29" t="s">
        <v>161</v>
      </c>
      <c r="J31" s="29"/>
      <c r="K31" s="29"/>
    </row>
    <row r="32" spans="1:11" x14ac:dyDescent="0.25">
      <c r="A32" t="s">
        <v>162</v>
      </c>
      <c r="C32" s="31">
        <f>'Balance General'!C37</f>
        <v>0</v>
      </c>
      <c r="D32" s="30"/>
      <c r="E32" s="31">
        <f>'Balance General'!E37</f>
        <v>0</v>
      </c>
      <c r="F32" s="30"/>
      <c r="G32" s="31">
        <f>'Balance General'!G37</f>
        <v>0</v>
      </c>
      <c r="I32" s="29" t="s">
        <v>176</v>
      </c>
      <c r="J32" s="29"/>
      <c r="K32" s="29"/>
    </row>
    <row r="33" spans="1:11" x14ac:dyDescent="0.25">
      <c r="A33" t="s">
        <v>163</v>
      </c>
      <c r="C33" s="31">
        <f>'Balance General'!C15</f>
        <v>0</v>
      </c>
      <c r="D33" s="30"/>
      <c r="E33" s="31">
        <f>'Balance General'!E15</f>
        <v>0</v>
      </c>
      <c r="F33" s="30"/>
      <c r="G33" s="31">
        <f>'Balance General'!G15</f>
        <v>0</v>
      </c>
      <c r="I33" s="29" t="s">
        <v>164</v>
      </c>
      <c r="J33" s="29"/>
      <c r="K33" s="29"/>
    </row>
    <row r="34" spans="1:11" x14ac:dyDescent="0.25">
      <c r="A34" t="s">
        <v>165</v>
      </c>
      <c r="C34" s="31">
        <f>'Balance General'!C29</f>
        <v>0</v>
      </c>
      <c r="D34" s="30"/>
      <c r="E34" s="31">
        <f>'Balance General'!E29</f>
        <v>0</v>
      </c>
      <c r="F34" s="30"/>
      <c r="G34" s="31">
        <f>'Balance General'!G29</f>
        <v>0</v>
      </c>
      <c r="I34" s="29" t="s">
        <v>166</v>
      </c>
      <c r="J34" s="29"/>
      <c r="K34" s="29"/>
    </row>
    <row r="35" spans="1:11" x14ac:dyDescent="0.25">
      <c r="A35" t="s">
        <v>167</v>
      </c>
      <c r="C35" s="48">
        <f>IFERROR((3.3*C28+C29+1.4*C30+1.2*C31)/C33+IF(C32&lt;&gt;0,C32,C33-C34)/(C33-C34),0)</f>
        <v>0</v>
      </c>
      <c r="D35" s="49"/>
      <c r="E35" s="48">
        <f>IFERROR((3.3*E28+E29+1.4*E30+1.2*E31)/E33+IF(E32&lt;&gt;0,E32,E33-E34)/(E33-E34),0)</f>
        <v>0</v>
      </c>
      <c r="F35" s="49"/>
      <c r="G35" s="48">
        <f>IFERROR((3.3*G28+G29+1.4*G30+1.2*G31)/G33+IF(G32&lt;&gt;0,G32,G33-G34)/(G33-G34),0)</f>
        <v>0</v>
      </c>
      <c r="I35" s="29" t="s">
        <v>168</v>
      </c>
      <c r="J35" s="29"/>
      <c r="K35" s="29"/>
    </row>
    <row r="36" spans="1:11" x14ac:dyDescent="0.25">
      <c r="B36" s="35"/>
      <c r="C36" s="39" t="str">
        <f>IF(C35&gt;2.7,"ZONA SEGURA","ZONA DE RIESGO")</f>
        <v>ZONA DE RIESGO</v>
      </c>
      <c r="D36" s="11"/>
      <c r="E36" s="39" t="str">
        <f>IF(E35&gt;2.7,"ZONA SEGURA","ZONA DE RIESGO")</f>
        <v>ZONA DE RIESGO</v>
      </c>
      <c r="F36" s="33"/>
      <c r="G36" s="39" t="str">
        <f>IF(G35&gt;2.7,"ZONA SEGURA","ZONA DE RIESGO")</f>
        <v>ZONA DE RIESGO</v>
      </c>
      <c r="H36" s="11"/>
      <c r="I36" s="29" t="s">
        <v>169</v>
      </c>
      <c r="J36" s="29"/>
      <c r="K36" s="29"/>
    </row>
    <row r="37" spans="1:11" x14ac:dyDescent="0.25">
      <c r="A37" t="s">
        <v>170</v>
      </c>
      <c r="C37" s="26">
        <f>IFERROR((0.717*C31+0.847*C30+3.107*C28+0.998*C29)/C33+0.42*(C33-C34)/C34,0)</f>
        <v>0</v>
      </c>
      <c r="D37" s="1"/>
      <c r="E37" s="26">
        <f>IFERROR((0.717*E31+0.847*E30+3.107*E28+0.998*E29)/E33+0.42*(E33-E34)/E34,0)</f>
        <v>0</v>
      </c>
      <c r="F37" s="42"/>
      <c r="G37" s="26">
        <f>IFERROR((0.717*G31+0.847*G30+3.107*G28+0.998*G29)/G33+0.42*(G33-G34)/G34,0)</f>
        <v>0</v>
      </c>
      <c r="I37" s="29" t="s">
        <v>171</v>
      </c>
      <c r="J37" s="29"/>
      <c r="K37" s="29"/>
    </row>
    <row r="38" spans="1:11" x14ac:dyDescent="0.25">
      <c r="B38" s="32"/>
      <c r="C38" s="39" t="str">
        <f>IF(C37&gt;2.9,"ZONA SEGURA",IF(C37&gt;1.23,"ZONA GRIS","ZONA DE RIESGO"))</f>
        <v>ZONA DE RIESGO</v>
      </c>
      <c r="D38" s="11"/>
      <c r="E38" s="39" t="str">
        <f>IF(E37&gt;2.9,"ZONA SEGURA",IF(E37&gt;1.23,"ZONA GRIS","ZONA DE RIESGO"))</f>
        <v>ZONA DE RIESGO</v>
      </c>
      <c r="F38" s="33"/>
      <c r="G38" s="39" t="str">
        <f>IF(G37&gt;2.9,"ZONA SEGURA",IF(G37&gt;1.23,"ZONA GRIS","ZONA DE RIESGO"))</f>
        <v>ZONA DE RIESGO</v>
      </c>
      <c r="H38" s="34"/>
      <c r="I38" s="29" t="s">
        <v>172</v>
      </c>
      <c r="J38" s="29"/>
      <c r="K38" s="29"/>
    </row>
    <row r="39" spans="1:11" x14ac:dyDescent="0.25">
      <c r="A39" t="s">
        <v>173</v>
      </c>
      <c r="C39" s="26">
        <f>IFERROR((6.56*C31+3.26*C30+6.72*C28)/C33+1.05*(C33-C34)/C34,0)</f>
        <v>0</v>
      </c>
      <c r="D39" s="1"/>
      <c r="E39" s="26">
        <f>IFERROR((6.56*E31+3.26*E30+6.72*E28)/E33+1.05*(E33-E34)/E34,0)</f>
        <v>0</v>
      </c>
      <c r="F39" s="42"/>
      <c r="G39" s="26">
        <f>IFERROR((6.56*G31+3.26*G30+6.72*G28)/G33+1.05*(G33-G34)/G34,0)</f>
        <v>0</v>
      </c>
      <c r="I39" s="29" t="s">
        <v>174</v>
      </c>
      <c r="J39" s="29"/>
      <c r="K39" s="29"/>
    </row>
    <row r="40" spans="1:11" x14ac:dyDescent="0.25">
      <c r="C40" s="39" t="str">
        <f>IF(C39&gt;2.6,"ZONA SEGURA",IF(C39&gt;1.1,"ZONA GRIS","ZONA DE RIESGO"))</f>
        <v>ZONA DE RIESGO</v>
      </c>
      <c r="E40" s="39" t="str">
        <f>IF(E39&gt;2.6,"ZONA SEGURA",IF(E39&gt;1.1,"ZONA GRIS","ZONA DE RIESGO"))</f>
        <v>ZONA DE RIESGO</v>
      </c>
      <c r="G40" s="39" t="str">
        <f>IF(G39&gt;2.6,"ZONA SEGURA",IF(G39&gt;1.1,"ZONA GRIS","ZONA DE RIESGO"))</f>
        <v>ZONA DE RIESGO</v>
      </c>
      <c r="I40" s="29" t="s">
        <v>175</v>
      </c>
    </row>
    <row r="42" spans="1:11" x14ac:dyDescent="0.25">
      <c r="A42" s="1" t="s">
        <v>177</v>
      </c>
      <c r="C42" s="1">
        <f>E27</f>
        <v>2013</v>
      </c>
      <c r="D42" s="1">
        <f>G27</f>
        <v>2014</v>
      </c>
    </row>
    <row r="44" spans="1:11" x14ac:dyDescent="0.25">
      <c r="A44" t="s">
        <v>178</v>
      </c>
      <c r="B44" s="37">
        <f>'Datos Cuantitativos'!B31/'Datos Cuantitativos'!B29*('Datos Cuantitativos'!B30-'Datos Cuantitativos'!B29)</f>
        <v>0</v>
      </c>
    </row>
    <row r="45" spans="1:11" x14ac:dyDescent="0.25">
      <c r="A45" t="s">
        <v>180</v>
      </c>
      <c r="C45" s="38">
        <f>IFERROR($B$44/'Balance General'!E37,0)</f>
        <v>0</v>
      </c>
      <c r="D45" s="38">
        <f>IFERROR($B$44/'Balance General'!G37,0)</f>
        <v>0</v>
      </c>
    </row>
    <row r="46" spans="1:11" x14ac:dyDescent="0.25">
      <c r="A46" t="s">
        <v>181</v>
      </c>
      <c r="C46" s="38">
        <f>IFERROR($B$44/'Flujo de Caja'!C22,0)</f>
        <v>0</v>
      </c>
      <c r="D46" s="38">
        <f>IFERROR($B$44/'Flujo de Caja'!D22,0)</f>
        <v>0</v>
      </c>
    </row>
    <row r="47" spans="1:11" x14ac:dyDescent="0.25">
      <c r="A47" t="s">
        <v>182</v>
      </c>
      <c r="C47" s="38">
        <f>IFERROR($B$44/'Estado de Resultados'!E26,0)</f>
        <v>0</v>
      </c>
      <c r="D47" s="38">
        <f>IFERROR($B$44/'Estado de Resultados'!G26,0)</f>
        <v>0</v>
      </c>
    </row>
  </sheetData>
  <sheetProtection password="D825" sheet="1" objects="1" scenarios="1" selectLockedCells="1" selectUnlockedCells="1"/>
  <pageMargins left="0.7" right="0.7" top="0.75" bottom="0.75" header="0.3" footer="0.3"/>
  <pageSetup orientation="portrait" horizontalDpi="4294967293" verticalDpi="0" r:id="rId1"/>
  <ignoredErrors>
    <ignoredError sqref="E5:E7 E9:E11 E13:E15 D16 E17 E19:E20 E22:E23 E2:E3 F16 G2:G3 G5:G7 G9:G11 G13:G15 G17:G19 E16 G16 G21:G2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opLeftCell="G1" workbookViewId="0">
      <selection sqref="A1:D1048576"/>
    </sheetView>
  </sheetViews>
  <sheetFormatPr defaultRowHeight="15" x14ac:dyDescent="0.25"/>
  <cols>
    <col min="1" max="1" width="44.85546875" customWidth="1"/>
    <col min="2" max="4" width="9.140625" customWidth="1"/>
  </cols>
  <sheetData>
    <row r="1" spans="1:6" ht="23.25" x14ac:dyDescent="0.35">
      <c r="A1" t="s">
        <v>102</v>
      </c>
      <c r="F1" s="22" t="s">
        <v>102</v>
      </c>
    </row>
    <row r="2" spans="1:6" x14ac:dyDescent="0.25">
      <c r="B2">
        <f>'Balance General'!C2</f>
        <v>2012</v>
      </c>
      <c r="C2">
        <f>'Balance General'!E2</f>
        <v>2013</v>
      </c>
      <c r="D2">
        <f>'Balance General'!G2</f>
        <v>2014</v>
      </c>
    </row>
    <row r="3" spans="1:6" x14ac:dyDescent="0.25">
      <c r="A3" t="str">
        <f>'Balance General'!A8</f>
        <v>Total Activos Circulantes</v>
      </c>
      <c r="B3" s="21">
        <f>'Balance General'!D8</f>
        <v>0</v>
      </c>
      <c r="C3" s="21">
        <f>'Balance General'!F8</f>
        <v>0</v>
      </c>
      <c r="D3" s="21">
        <f>'Balance General'!H8</f>
        <v>0</v>
      </c>
    </row>
    <row r="4" spans="1:6" x14ac:dyDescent="0.25">
      <c r="A4" t="str">
        <f>'Balance General'!A15</f>
        <v>Total Activos</v>
      </c>
      <c r="B4" s="21">
        <f>'Balance General'!D15</f>
        <v>0</v>
      </c>
      <c r="C4" s="21">
        <f>'Balance General'!F15</f>
        <v>0</v>
      </c>
      <c r="D4" s="21">
        <f>'Balance General'!H15</f>
        <v>0</v>
      </c>
    </row>
    <row r="5" spans="1:6" x14ac:dyDescent="0.25">
      <c r="A5" t="str">
        <f>'Balance General'!A22</f>
        <v>Total Pasivos Circulantes</v>
      </c>
      <c r="B5" s="21">
        <f>'Balance General'!D22</f>
        <v>0</v>
      </c>
      <c r="C5" s="21">
        <f>'Balance General'!F22</f>
        <v>0</v>
      </c>
      <c r="D5" s="21">
        <f>'Balance General'!H22</f>
        <v>0</v>
      </c>
    </row>
    <row r="6" spans="1:6" x14ac:dyDescent="0.25">
      <c r="A6" t="str">
        <f>'Balance General'!A29</f>
        <v>Total Pasivos</v>
      </c>
      <c r="B6" s="21">
        <f>'Balance General'!D29</f>
        <v>0</v>
      </c>
      <c r="C6" s="21">
        <f>'Balance General'!F29</f>
        <v>0</v>
      </c>
      <c r="D6" s="21">
        <f>'Balance General'!H29</f>
        <v>0</v>
      </c>
    </row>
    <row r="7" spans="1:6" x14ac:dyDescent="0.25">
      <c r="A7" t="str">
        <f>'Balance General'!A37</f>
        <v>Total Patrimonio</v>
      </c>
      <c r="B7" s="21">
        <f>'Balance General'!D37</f>
        <v>0</v>
      </c>
      <c r="C7" s="21">
        <f>'Balance General'!F37</f>
        <v>0</v>
      </c>
      <c r="D7" s="21">
        <f>'Balance General'!H37</f>
        <v>0</v>
      </c>
    </row>
    <row r="8" spans="1:6" x14ac:dyDescent="0.25">
      <c r="B8">
        <f>B2</f>
        <v>2012</v>
      </c>
      <c r="C8">
        <f>C2</f>
        <v>2013</v>
      </c>
      <c r="D8">
        <f>D2</f>
        <v>2014</v>
      </c>
    </row>
    <row r="9" spans="1:6" x14ac:dyDescent="0.25">
      <c r="A9" t="str">
        <f>A3</f>
        <v>Total Activos Circulantes</v>
      </c>
      <c r="B9" s="21">
        <f>'Balance General'!I8</f>
        <v>0</v>
      </c>
      <c r="C9" s="21">
        <f>'Balance General'!J8</f>
        <v>0</v>
      </c>
      <c r="D9" s="21">
        <f>'Balance General'!K8</f>
        <v>0</v>
      </c>
    </row>
    <row r="10" spans="1:6" x14ac:dyDescent="0.25">
      <c r="A10" t="str">
        <f t="shared" ref="A10:A13" si="0">A4</f>
        <v>Total Activos</v>
      </c>
      <c r="B10" s="21">
        <f>'Balance General'!I15</f>
        <v>0</v>
      </c>
      <c r="C10" s="21">
        <f>'Balance General'!J15</f>
        <v>0</v>
      </c>
      <c r="D10" s="21">
        <f>'Balance General'!K15</f>
        <v>0</v>
      </c>
    </row>
    <row r="11" spans="1:6" x14ac:dyDescent="0.25">
      <c r="A11" t="str">
        <f t="shared" si="0"/>
        <v>Total Pasivos Circulantes</v>
      </c>
      <c r="B11" s="21">
        <f>'Balance General'!I22</f>
        <v>0</v>
      </c>
      <c r="C11" s="21">
        <f>'Balance General'!J22</f>
        <v>0</v>
      </c>
      <c r="D11" s="21">
        <f>'Balance General'!K22</f>
        <v>0</v>
      </c>
    </row>
    <row r="12" spans="1:6" x14ac:dyDescent="0.25">
      <c r="A12" t="str">
        <f t="shared" si="0"/>
        <v>Total Pasivos</v>
      </c>
      <c r="B12" s="21">
        <f>'Balance General'!I29</f>
        <v>0</v>
      </c>
      <c r="C12" s="21">
        <f>'Balance General'!J29</f>
        <v>0</v>
      </c>
      <c r="D12" s="21">
        <f>'Balance General'!K29</f>
        <v>0</v>
      </c>
    </row>
    <row r="13" spans="1:6" x14ac:dyDescent="0.25">
      <c r="A13" t="str">
        <f t="shared" si="0"/>
        <v>Total Patrimonio</v>
      </c>
      <c r="B13" s="21">
        <f>'Balance General'!I37</f>
        <v>0</v>
      </c>
      <c r="C13" s="21">
        <f>'Balance General'!J37</f>
        <v>0</v>
      </c>
      <c r="D13" s="21">
        <f>'Balance General'!K37</f>
        <v>0</v>
      </c>
    </row>
    <row r="14" spans="1:6" x14ac:dyDescent="0.25">
      <c r="B14">
        <f>B8</f>
        <v>2012</v>
      </c>
      <c r="C14">
        <f t="shared" ref="C14:D14" si="1">C8</f>
        <v>2013</v>
      </c>
      <c r="D14">
        <f t="shared" si="1"/>
        <v>2014</v>
      </c>
    </row>
    <row r="15" spans="1:6" x14ac:dyDescent="0.25">
      <c r="A15" t="str">
        <f>A9</f>
        <v>Total Activos Circulantes</v>
      </c>
      <c r="B15" s="21">
        <f>'Balance General'!L8</f>
        <v>0</v>
      </c>
      <c r="C15" s="21">
        <f>'Balance General'!M8</f>
        <v>0</v>
      </c>
      <c r="D15" s="21">
        <f>'Balance General'!N8</f>
        <v>0</v>
      </c>
    </row>
    <row r="16" spans="1:6" x14ac:dyDescent="0.25">
      <c r="A16" t="str">
        <f t="shared" ref="A16:A19" si="2">A10</f>
        <v>Total Activos</v>
      </c>
      <c r="B16" s="21">
        <f>'Balance General'!L15</f>
        <v>0</v>
      </c>
      <c r="C16" s="21">
        <f>'Balance General'!M15</f>
        <v>0</v>
      </c>
      <c r="D16" s="21">
        <f>'Balance General'!N15</f>
        <v>0</v>
      </c>
    </row>
    <row r="17" spans="1:4" x14ac:dyDescent="0.25">
      <c r="A17" t="str">
        <f t="shared" si="2"/>
        <v>Total Pasivos Circulantes</v>
      </c>
      <c r="B17" s="21">
        <f>'Balance General'!L22</f>
        <v>0</v>
      </c>
      <c r="C17" s="21">
        <f>'Balance General'!M22</f>
        <v>0</v>
      </c>
      <c r="D17" s="21">
        <f>'Balance General'!N22</f>
        <v>0</v>
      </c>
    </row>
    <row r="18" spans="1:4" x14ac:dyDescent="0.25">
      <c r="A18" t="str">
        <f t="shared" si="2"/>
        <v>Total Pasivos</v>
      </c>
      <c r="B18" s="21">
        <f>'Balance General'!L29</f>
        <v>0</v>
      </c>
      <c r="C18" s="21">
        <f>'Balance General'!M29</f>
        <v>0</v>
      </c>
      <c r="D18" s="21">
        <f>'Balance General'!N29</f>
        <v>0</v>
      </c>
    </row>
    <row r="19" spans="1:4" x14ac:dyDescent="0.25">
      <c r="A19" t="str">
        <f t="shared" si="2"/>
        <v>Total Patrimonio</v>
      </c>
      <c r="B19" s="21">
        <f>'Balance General'!L37</f>
        <v>0</v>
      </c>
      <c r="C19" s="21">
        <f>'Balance General'!M37</f>
        <v>0</v>
      </c>
      <c r="D19" s="21">
        <f>'Balance General'!N37</f>
        <v>0</v>
      </c>
    </row>
    <row r="20" spans="1:4" x14ac:dyDescent="0.25">
      <c r="B20">
        <f>B14</f>
        <v>2012</v>
      </c>
      <c r="C20">
        <f>C14</f>
        <v>2013</v>
      </c>
      <c r="D20">
        <f>D14</f>
        <v>2014</v>
      </c>
    </row>
    <row r="21" spans="1:4" x14ac:dyDescent="0.25">
      <c r="A21" t="str">
        <f>A15</f>
        <v>Total Activos Circulantes</v>
      </c>
      <c r="B21" s="21">
        <f>'Balance General'!O8</f>
        <v>0</v>
      </c>
      <c r="C21" s="21">
        <f>'Balance General'!P8</f>
        <v>0</v>
      </c>
      <c r="D21" s="21">
        <f>'Balance General'!Q8</f>
        <v>0</v>
      </c>
    </row>
    <row r="22" spans="1:4" x14ac:dyDescent="0.25">
      <c r="A22" t="str">
        <f t="shared" ref="A22:A25" si="3">A16</f>
        <v>Total Activos</v>
      </c>
      <c r="B22" s="21">
        <f>'Balance General'!O15</f>
        <v>0</v>
      </c>
      <c r="C22" s="21">
        <f>'Balance General'!P15</f>
        <v>0</v>
      </c>
      <c r="D22" s="21">
        <f>'Balance General'!Q15</f>
        <v>0</v>
      </c>
    </row>
    <row r="23" spans="1:4" x14ac:dyDescent="0.25">
      <c r="A23" t="str">
        <f t="shared" si="3"/>
        <v>Total Pasivos Circulantes</v>
      </c>
      <c r="B23" s="21">
        <f>'Balance General'!O22</f>
        <v>0</v>
      </c>
      <c r="C23" s="21">
        <f>'Balance General'!P22</f>
        <v>0</v>
      </c>
      <c r="D23" s="21">
        <f>'Balance General'!Q22</f>
        <v>0</v>
      </c>
    </row>
    <row r="24" spans="1:4" x14ac:dyDescent="0.25">
      <c r="A24" t="str">
        <f t="shared" si="3"/>
        <v>Total Pasivos</v>
      </c>
      <c r="B24" s="21">
        <f>'Balance General'!O29</f>
        <v>0</v>
      </c>
      <c r="C24" s="21">
        <f>'Balance General'!P29</f>
        <v>0</v>
      </c>
      <c r="D24" s="21">
        <f>'Balance General'!Q29</f>
        <v>0</v>
      </c>
    </row>
    <row r="25" spans="1:4" x14ac:dyDescent="0.25">
      <c r="A25" t="str">
        <f t="shared" si="3"/>
        <v>Total Patrimonio</v>
      </c>
      <c r="B25" s="21">
        <f>'Balance General'!O37</f>
        <v>0</v>
      </c>
      <c r="C25" s="21">
        <f>'Balance General'!P37</f>
        <v>0</v>
      </c>
      <c r="D25" s="21">
        <f>'Balance General'!Q37</f>
        <v>0</v>
      </c>
    </row>
    <row r="33" spans="1:4" x14ac:dyDescent="0.25">
      <c r="B33">
        <f>B20</f>
        <v>2012</v>
      </c>
      <c r="C33">
        <f>C20</f>
        <v>2013</v>
      </c>
      <c r="D33">
        <f>D20</f>
        <v>2014</v>
      </c>
    </row>
    <row r="34" spans="1:4" x14ac:dyDescent="0.25">
      <c r="A34" t="str">
        <f>'Estado de Resultados'!A3</f>
        <v>Ingreso neto por ventas</v>
      </c>
      <c r="B34" s="21">
        <f>'Estado de Resultados'!D3</f>
        <v>0</v>
      </c>
      <c r="C34" s="21">
        <f>'Estado de Resultados'!F3</f>
        <v>0</v>
      </c>
      <c r="D34" s="21">
        <f>'Estado de Resultados'!H3</f>
        <v>0</v>
      </c>
    </row>
    <row r="35" spans="1:4" x14ac:dyDescent="0.25">
      <c r="A35" t="str">
        <f>'Estado de Resultados'!A6</f>
        <v>Ganancia Bruta</v>
      </c>
      <c r="B35" s="21">
        <f>'Estado de Resultados'!D6</f>
        <v>0</v>
      </c>
      <c r="C35" s="21">
        <f>'Estado de Resultados'!F6</f>
        <v>0</v>
      </c>
      <c r="D35" s="21">
        <f>'Estado de Resultados'!H6</f>
        <v>0</v>
      </c>
    </row>
    <row r="36" spans="1:4" x14ac:dyDescent="0.25">
      <c r="A36" t="str">
        <f>'Estado de Resultados'!A14</f>
        <v xml:space="preserve">Ganancia Neta </v>
      </c>
      <c r="B36" s="21">
        <f>'Estado de Resultados'!D14</f>
        <v>0</v>
      </c>
      <c r="C36" s="21">
        <f>'Estado de Resultados'!F14</f>
        <v>0</v>
      </c>
      <c r="D36" s="21">
        <f>'Estado de Resultados'!H14</f>
        <v>0</v>
      </c>
    </row>
    <row r="37" spans="1:4" x14ac:dyDescent="0.25">
      <c r="A37" t="str">
        <f>'Estado de Resultados'!A18</f>
        <v>Ganancias Antes de Impuestos e Intereses (EBIT)</v>
      </c>
      <c r="B37" s="21">
        <f>'Estado de Resultados'!D18</f>
        <v>0</v>
      </c>
      <c r="C37" s="21">
        <f>'Estado de Resultados'!F18</f>
        <v>0</v>
      </c>
      <c r="D37" s="21">
        <f>'Estado de Resultados'!H18</f>
        <v>0</v>
      </c>
    </row>
    <row r="38" spans="1:4" x14ac:dyDescent="0.25">
      <c r="A38" t="str">
        <f>'Estado de Resultados'!A26</f>
        <v>Ganancia Después de Impuestos</v>
      </c>
      <c r="B38" s="21">
        <f>'Estado de Resultados'!D26</f>
        <v>0</v>
      </c>
      <c r="C38" s="21">
        <f>'Estado de Resultados'!F26</f>
        <v>0</v>
      </c>
      <c r="D38" s="21">
        <f>'Estado de Resultados'!H26</f>
        <v>0</v>
      </c>
    </row>
    <row r="39" spans="1:4" x14ac:dyDescent="0.25">
      <c r="B39">
        <f>B33</f>
        <v>2012</v>
      </c>
      <c r="C39">
        <f>C33</f>
        <v>2013</v>
      </c>
      <c r="D39">
        <f>D33</f>
        <v>2014</v>
      </c>
    </row>
    <row r="40" spans="1:4" x14ac:dyDescent="0.25">
      <c r="A40" t="str">
        <f>A34</f>
        <v>Ingreso neto por ventas</v>
      </c>
      <c r="B40" s="21">
        <f>'Estado de Resultados'!I3</f>
        <v>0</v>
      </c>
      <c r="C40" s="21">
        <f>'Estado de Resultados'!J3</f>
        <v>0</v>
      </c>
      <c r="D40" s="21">
        <f>'Estado de Resultados'!K3</f>
        <v>0</v>
      </c>
    </row>
    <row r="41" spans="1:4" x14ac:dyDescent="0.25">
      <c r="A41" t="str">
        <f t="shared" ref="A41:A44" si="4">A35</f>
        <v>Ganancia Bruta</v>
      </c>
      <c r="B41" s="21">
        <f>'Estado de Resultados'!I6</f>
        <v>0</v>
      </c>
      <c r="C41" s="21">
        <f>'Estado de Resultados'!J6</f>
        <v>0</v>
      </c>
      <c r="D41" s="21">
        <f>'Estado de Resultados'!K6</f>
        <v>0</v>
      </c>
    </row>
    <row r="42" spans="1:4" x14ac:dyDescent="0.25">
      <c r="A42" t="str">
        <f t="shared" si="4"/>
        <v xml:space="preserve">Ganancia Neta </v>
      </c>
      <c r="B42" s="21">
        <f>'Estado de Resultados'!I14</f>
        <v>0</v>
      </c>
      <c r="C42" s="21">
        <f>'Estado de Resultados'!J14</f>
        <v>0</v>
      </c>
      <c r="D42" s="21">
        <f>'Estado de Resultados'!K14</f>
        <v>0</v>
      </c>
    </row>
    <row r="43" spans="1:4" x14ac:dyDescent="0.25">
      <c r="A43" t="str">
        <f t="shared" si="4"/>
        <v>Ganancias Antes de Impuestos e Intereses (EBIT)</v>
      </c>
      <c r="B43" s="21">
        <f>'Estado de Resultados'!I18</f>
        <v>0</v>
      </c>
      <c r="C43" s="21">
        <f>'Estado de Resultados'!J18</f>
        <v>0</v>
      </c>
      <c r="D43" s="21">
        <f>'Estado de Resultados'!K18</f>
        <v>0</v>
      </c>
    </row>
    <row r="44" spans="1:4" x14ac:dyDescent="0.25">
      <c r="A44" t="str">
        <f t="shared" si="4"/>
        <v>Ganancia Después de Impuestos</v>
      </c>
      <c r="B44" s="21">
        <f>'Estado de Resultados'!I26</f>
        <v>0</v>
      </c>
      <c r="C44" s="21">
        <f>'Estado de Resultados'!J26</f>
        <v>0</v>
      </c>
      <c r="D44" s="21">
        <f>'Estado de Resultados'!K26</f>
        <v>0</v>
      </c>
    </row>
    <row r="45" spans="1:4" x14ac:dyDescent="0.25">
      <c r="B45">
        <f>B39</f>
        <v>2012</v>
      </c>
      <c r="C45">
        <f t="shared" ref="C45:D45" si="5">C39</f>
        <v>2013</v>
      </c>
      <c r="D45">
        <f t="shared" si="5"/>
        <v>2014</v>
      </c>
    </row>
    <row r="46" spans="1:4" x14ac:dyDescent="0.25">
      <c r="A46" t="str">
        <f>A40</f>
        <v>Ingreso neto por ventas</v>
      </c>
      <c r="B46" s="21">
        <f>'Estado de Resultados'!L3</f>
        <v>0</v>
      </c>
      <c r="C46" s="21">
        <f>'Estado de Resultados'!M3</f>
        <v>0</v>
      </c>
      <c r="D46" s="21">
        <f>'Estado de Resultados'!N3</f>
        <v>0</v>
      </c>
    </row>
    <row r="47" spans="1:4" x14ac:dyDescent="0.25">
      <c r="A47" t="str">
        <f t="shared" ref="A47:A50" si="6">A41</f>
        <v>Ganancia Bruta</v>
      </c>
      <c r="B47" s="21">
        <f>'Estado de Resultados'!L6</f>
        <v>0</v>
      </c>
      <c r="C47" s="21">
        <f>'Estado de Resultados'!M6</f>
        <v>0</v>
      </c>
      <c r="D47" s="21">
        <f>'Estado de Resultados'!N6</f>
        <v>0</v>
      </c>
    </row>
    <row r="48" spans="1:4" x14ac:dyDescent="0.25">
      <c r="A48" t="str">
        <f t="shared" si="6"/>
        <v xml:space="preserve">Ganancia Neta </v>
      </c>
      <c r="B48" s="21">
        <f>'Estado de Resultados'!L14</f>
        <v>0</v>
      </c>
      <c r="C48" s="21">
        <f>'Estado de Resultados'!M14</f>
        <v>0</v>
      </c>
      <c r="D48" s="21">
        <f>'Estado de Resultados'!N14</f>
        <v>0</v>
      </c>
    </row>
    <row r="49" spans="1:6" x14ac:dyDescent="0.25">
      <c r="A49" t="str">
        <f t="shared" si="6"/>
        <v>Ganancias Antes de Impuestos e Intereses (EBIT)</v>
      </c>
      <c r="B49" s="21">
        <f>'Estado de Resultados'!L18</f>
        <v>0</v>
      </c>
      <c r="C49" s="21">
        <f>'Estado de Resultados'!M18</f>
        <v>0</v>
      </c>
      <c r="D49" s="21">
        <f>'Estado de Resultados'!N18</f>
        <v>0</v>
      </c>
    </row>
    <row r="50" spans="1:6" x14ac:dyDescent="0.25">
      <c r="A50" t="str">
        <f t="shared" si="6"/>
        <v>Ganancia Después de Impuestos</v>
      </c>
      <c r="B50" s="21">
        <f>'Estado de Resultados'!L26</f>
        <v>0</v>
      </c>
      <c r="C50" s="21">
        <f>'Estado de Resultados'!M26</f>
        <v>0</v>
      </c>
      <c r="D50" s="21">
        <f>'Estado de Resultados'!N26</f>
        <v>0</v>
      </c>
    </row>
    <row r="51" spans="1:6" x14ac:dyDescent="0.25">
      <c r="B51">
        <f>B45</f>
        <v>2012</v>
      </c>
      <c r="C51">
        <f>C45</f>
        <v>2013</v>
      </c>
      <c r="D51">
        <f>D45</f>
        <v>2014</v>
      </c>
    </row>
    <row r="52" spans="1:6" x14ac:dyDescent="0.25">
      <c r="A52" t="str">
        <f>A46</f>
        <v>Ingreso neto por ventas</v>
      </c>
      <c r="B52" s="21">
        <f>'Estado de Resultados'!O3</f>
        <v>0</v>
      </c>
      <c r="C52" s="21">
        <f>'Estado de Resultados'!P3</f>
        <v>0</v>
      </c>
      <c r="D52" s="21">
        <f>'Estado de Resultados'!Q3</f>
        <v>0</v>
      </c>
    </row>
    <row r="53" spans="1:6" x14ac:dyDescent="0.25">
      <c r="A53" t="str">
        <f t="shared" ref="A53:A56" si="7">A47</f>
        <v>Ganancia Bruta</v>
      </c>
      <c r="B53" s="21">
        <f>'Estado de Resultados'!O6</f>
        <v>0</v>
      </c>
      <c r="C53" s="21">
        <f>'Estado de Resultados'!P6</f>
        <v>0</v>
      </c>
      <c r="D53" s="21">
        <f>'Estado de Resultados'!Q6</f>
        <v>0</v>
      </c>
    </row>
    <row r="54" spans="1:6" x14ac:dyDescent="0.25">
      <c r="A54" t="str">
        <f t="shared" si="7"/>
        <v xml:space="preserve">Ganancia Neta </v>
      </c>
      <c r="B54" s="21">
        <f>'Estado de Resultados'!O14</f>
        <v>0</v>
      </c>
      <c r="C54" s="21">
        <f>'Estado de Resultados'!P14</f>
        <v>0</v>
      </c>
      <c r="D54" s="21">
        <f>'Estado de Resultados'!Q14</f>
        <v>0</v>
      </c>
    </row>
    <row r="55" spans="1:6" x14ac:dyDescent="0.25">
      <c r="A55" t="str">
        <f t="shared" si="7"/>
        <v>Ganancias Antes de Impuestos e Intereses (EBIT)</v>
      </c>
      <c r="B55" s="21">
        <f>'Estado de Resultados'!O18</f>
        <v>0</v>
      </c>
      <c r="C55" s="21">
        <f>'Estado de Resultados'!P18</f>
        <v>0</v>
      </c>
      <c r="D55" s="21">
        <f>'Estado de Resultados'!Q18</f>
        <v>0</v>
      </c>
    </row>
    <row r="56" spans="1:6" x14ac:dyDescent="0.25">
      <c r="A56" t="str">
        <f t="shared" si="7"/>
        <v>Ganancia Después de Impuestos</v>
      </c>
      <c r="B56" s="21">
        <f>'Estado de Resultados'!O26</f>
        <v>0</v>
      </c>
      <c r="C56" s="21">
        <f>'Estado de Resultados'!P26</f>
        <v>0</v>
      </c>
      <c r="D56" s="21">
        <f>'Estado de Resultados'!Q26</f>
        <v>0</v>
      </c>
    </row>
    <row r="64" spans="1:6" ht="23.25" x14ac:dyDescent="0.35">
      <c r="F64" s="22" t="s">
        <v>103</v>
      </c>
    </row>
    <row r="65" spans="1:2" x14ac:dyDescent="0.25">
      <c r="A65" t="s">
        <v>103</v>
      </c>
    </row>
    <row r="66" spans="1:2" x14ac:dyDescent="0.25">
      <c r="B66">
        <f>B51-1</f>
        <v>2011</v>
      </c>
    </row>
    <row r="67" spans="1:2" x14ac:dyDescent="0.25">
      <c r="A67" t="str">
        <f>'Balance General'!A3</f>
        <v>Efectivo Caja y Bancos</v>
      </c>
      <c r="B67" s="21">
        <f>'Balance General'!R3</f>
        <v>0</v>
      </c>
    </row>
    <row r="68" spans="1:2" x14ac:dyDescent="0.25">
      <c r="A68" t="str">
        <f>'Balance General'!A4</f>
        <v>Cuentas por cobrar</v>
      </c>
      <c r="B68" s="21">
        <f>'Balance General'!R4</f>
        <v>0</v>
      </c>
    </row>
    <row r="69" spans="1:2" x14ac:dyDescent="0.25">
      <c r="A69" t="str">
        <f>'Balance General'!A5</f>
        <v>Inventarios</v>
      </c>
      <c r="B69" s="21">
        <f>'Balance General'!R5</f>
        <v>0</v>
      </c>
    </row>
    <row r="70" spans="1:2" x14ac:dyDescent="0.25">
      <c r="A70" t="str">
        <f>'Balance General'!A6</f>
        <v>Otros Activos Circulantes</v>
      </c>
      <c r="B70" s="21">
        <f>'Balance General'!R6</f>
        <v>0</v>
      </c>
    </row>
    <row r="71" spans="1:2" x14ac:dyDescent="0.25">
      <c r="A71" t="str">
        <f>'Balance General'!A10</f>
        <v>Inversiones</v>
      </c>
      <c r="B71" s="21">
        <f>'Balance General'!R10</f>
        <v>0</v>
      </c>
    </row>
    <row r="72" spans="1:2" x14ac:dyDescent="0.25">
      <c r="A72" t="str">
        <f>'Balance General'!A11</f>
        <v>Activos Fijos</v>
      </c>
      <c r="B72" s="21">
        <f>'Balance General'!R11</f>
        <v>0</v>
      </c>
    </row>
    <row r="73" spans="1:2" x14ac:dyDescent="0.25">
      <c r="B73">
        <f>B66+1</f>
        <v>2012</v>
      </c>
    </row>
    <row r="74" spans="1:2" x14ac:dyDescent="0.25">
      <c r="A74" t="str">
        <f>A67</f>
        <v>Efectivo Caja y Bancos</v>
      </c>
      <c r="B74" s="21">
        <f>'Balance General'!S3</f>
        <v>0</v>
      </c>
    </row>
    <row r="75" spans="1:2" x14ac:dyDescent="0.25">
      <c r="A75" t="str">
        <f t="shared" ref="A75:A79" si="8">A68</f>
        <v>Cuentas por cobrar</v>
      </c>
      <c r="B75" s="21">
        <f>'Balance General'!S4</f>
        <v>0</v>
      </c>
    </row>
    <row r="76" spans="1:2" x14ac:dyDescent="0.25">
      <c r="A76" t="str">
        <f t="shared" si="8"/>
        <v>Inventarios</v>
      </c>
      <c r="B76" s="21">
        <f>'Balance General'!S5</f>
        <v>0</v>
      </c>
    </row>
    <row r="77" spans="1:2" x14ac:dyDescent="0.25">
      <c r="A77" t="str">
        <f t="shared" si="8"/>
        <v>Otros Activos Circulantes</v>
      </c>
      <c r="B77" s="21">
        <f>'Balance General'!S6</f>
        <v>0</v>
      </c>
    </row>
    <row r="78" spans="1:2" x14ac:dyDescent="0.25">
      <c r="A78" t="str">
        <f t="shared" si="8"/>
        <v>Inversiones</v>
      </c>
      <c r="B78" s="21">
        <f>'Balance General'!S10</f>
        <v>0</v>
      </c>
    </row>
    <row r="79" spans="1:2" x14ac:dyDescent="0.25">
      <c r="A79" t="str">
        <f t="shared" si="8"/>
        <v>Activos Fijos</v>
      </c>
      <c r="B79" s="21">
        <f>'Balance General'!S11</f>
        <v>0</v>
      </c>
    </row>
    <row r="80" spans="1:2" x14ac:dyDescent="0.25">
      <c r="B80">
        <f>B73+1</f>
        <v>2013</v>
      </c>
    </row>
    <row r="81" spans="1:2" x14ac:dyDescent="0.25">
      <c r="A81" t="str">
        <f>A74</f>
        <v>Efectivo Caja y Bancos</v>
      </c>
      <c r="B81" s="21">
        <f>'Balance General'!T3</f>
        <v>0</v>
      </c>
    </row>
    <row r="82" spans="1:2" x14ac:dyDescent="0.25">
      <c r="A82" t="str">
        <f t="shared" ref="A82:A86" si="9">A75</f>
        <v>Cuentas por cobrar</v>
      </c>
      <c r="B82" s="21">
        <f>'Balance General'!T4</f>
        <v>0</v>
      </c>
    </row>
    <row r="83" spans="1:2" x14ac:dyDescent="0.25">
      <c r="A83" t="str">
        <f t="shared" si="9"/>
        <v>Inventarios</v>
      </c>
      <c r="B83" s="21">
        <f>'Balance General'!T5</f>
        <v>0</v>
      </c>
    </row>
    <row r="84" spans="1:2" x14ac:dyDescent="0.25">
      <c r="A84" t="str">
        <f t="shared" si="9"/>
        <v>Otros Activos Circulantes</v>
      </c>
      <c r="B84" s="21">
        <f>'Balance General'!T6</f>
        <v>0</v>
      </c>
    </row>
    <row r="85" spans="1:2" x14ac:dyDescent="0.25">
      <c r="A85" t="str">
        <f t="shared" si="9"/>
        <v>Inversiones</v>
      </c>
      <c r="B85" s="21">
        <f>'Balance General'!T10</f>
        <v>0</v>
      </c>
    </row>
    <row r="86" spans="1:2" x14ac:dyDescent="0.25">
      <c r="A86" t="str">
        <f t="shared" si="9"/>
        <v>Activos Fijos</v>
      </c>
      <c r="B86" s="21">
        <f>'Balance General'!T11</f>
        <v>0</v>
      </c>
    </row>
    <row r="87" spans="1:2" x14ac:dyDescent="0.25">
      <c r="B87">
        <f>B80+1</f>
        <v>2014</v>
      </c>
    </row>
    <row r="88" spans="1:2" x14ac:dyDescent="0.25">
      <c r="A88" t="str">
        <f>A81</f>
        <v>Efectivo Caja y Bancos</v>
      </c>
      <c r="B88" s="21">
        <f>'Balance General'!U3</f>
        <v>0</v>
      </c>
    </row>
    <row r="89" spans="1:2" x14ac:dyDescent="0.25">
      <c r="A89" t="str">
        <f t="shared" ref="A89:A93" si="10">A82</f>
        <v>Cuentas por cobrar</v>
      </c>
      <c r="B89" s="21">
        <f>'Balance General'!U4</f>
        <v>0</v>
      </c>
    </row>
    <row r="90" spans="1:2" x14ac:dyDescent="0.25">
      <c r="A90" t="str">
        <f t="shared" si="10"/>
        <v>Inventarios</v>
      </c>
      <c r="B90" s="21">
        <f>'Balance General'!U5</f>
        <v>0</v>
      </c>
    </row>
    <row r="91" spans="1:2" x14ac:dyDescent="0.25">
      <c r="A91" t="str">
        <f t="shared" si="10"/>
        <v>Otros Activos Circulantes</v>
      </c>
      <c r="B91" s="21">
        <f>'Balance General'!U6</f>
        <v>0</v>
      </c>
    </row>
    <row r="92" spans="1:2" x14ac:dyDescent="0.25">
      <c r="A92" t="str">
        <f t="shared" si="10"/>
        <v>Inversiones</v>
      </c>
      <c r="B92" s="21">
        <f>'Balance General'!U10</f>
        <v>0</v>
      </c>
    </row>
    <row r="93" spans="1:2" x14ac:dyDescent="0.25">
      <c r="A93" t="str">
        <f t="shared" si="10"/>
        <v>Activos Fijos</v>
      </c>
      <c r="B93" s="21">
        <f>'Balance General'!U11</f>
        <v>0</v>
      </c>
    </row>
    <row r="94" spans="1:2" x14ac:dyDescent="0.25">
      <c r="B94">
        <f>B66</f>
        <v>2011</v>
      </c>
    </row>
    <row r="95" spans="1:2" x14ac:dyDescent="0.25">
      <c r="A95" t="str">
        <f>'Balance General'!A17</f>
        <v>Cuentas por pagar a proveedores</v>
      </c>
      <c r="B95" s="21">
        <f>'Balance General'!R17</f>
        <v>0</v>
      </c>
    </row>
    <row r="96" spans="1:2" x14ac:dyDescent="0.25">
      <c r="A96" t="str">
        <f>'Balance General'!A18</f>
        <v>Deuda con bancos</v>
      </c>
      <c r="B96" s="21">
        <f>'Balance General'!R18</f>
        <v>0</v>
      </c>
    </row>
    <row r="97" spans="1:2" x14ac:dyDescent="0.25">
      <c r="A97" t="str">
        <f>'Balance General'!A19</f>
        <v>Porción circulante de deuda a largo plazo</v>
      </c>
      <c r="B97" s="21">
        <f>'Balance General'!R19</f>
        <v>0</v>
      </c>
    </row>
    <row r="98" spans="1:2" x14ac:dyDescent="0.25">
      <c r="A98" t="str">
        <f>'Balance General'!A20</f>
        <v>Otros Pasivos Circulantes</v>
      </c>
      <c r="B98" s="21">
        <f>'Balance General'!R20</f>
        <v>0</v>
      </c>
    </row>
    <row r="99" spans="1:2" x14ac:dyDescent="0.25">
      <c r="A99" t="str">
        <f>'Balance General'!A24</f>
        <v>Deudas de Largo Plazo</v>
      </c>
      <c r="B99" s="21">
        <f>'Balance General'!R24</f>
        <v>0</v>
      </c>
    </row>
    <row r="100" spans="1:2" x14ac:dyDescent="0.25">
      <c r="A100" t="str">
        <f>'Balance General'!A25</f>
        <v>Otros Pasivos de Largo Plazo</v>
      </c>
      <c r="B100" s="21">
        <f>'Balance General'!R25</f>
        <v>0</v>
      </c>
    </row>
    <row r="101" spans="1:2" x14ac:dyDescent="0.25">
      <c r="A101" t="str">
        <f>'Balance General'!A37</f>
        <v>Total Patrimonio</v>
      </c>
      <c r="B101" s="21">
        <f>'Balance General'!R37</f>
        <v>0</v>
      </c>
    </row>
    <row r="102" spans="1:2" x14ac:dyDescent="0.25">
      <c r="B102">
        <f>B94+1</f>
        <v>2012</v>
      </c>
    </row>
    <row r="103" spans="1:2" x14ac:dyDescent="0.25">
      <c r="A103" t="str">
        <f>A95</f>
        <v>Cuentas por pagar a proveedores</v>
      </c>
      <c r="B103" s="21">
        <f>'Balance General'!S17</f>
        <v>0</v>
      </c>
    </row>
    <row r="104" spans="1:2" x14ac:dyDescent="0.25">
      <c r="A104" t="str">
        <f t="shared" ref="A104:A125" si="11">A96</f>
        <v>Deuda con bancos</v>
      </c>
      <c r="B104" s="21">
        <f>'Balance General'!S18</f>
        <v>0</v>
      </c>
    </row>
    <row r="105" spans="1:2" x14ac:dyDescent="0.25">
      <c r="A105" t="str">
        <f t="shared" si="11"/>
        <v>Porción circulante de deuda a largo plazo</v>
      </c>
      <c r="B105" s="21">
        <f>'Balance General'!S19</f>
        <v>0</v>
      </c>
    </row>
    <row r="106" spans="1:2" x14ac:dyDescent="0.25">
      <c r="A106" t="str">
        <f t="shared" si="11"/>
        <v>Otros Pasivos Circulantes</v>
      </c>
      <c r="B106" s="21">
        <f>'Balance General'!S20</f>
        <v>0</v>
      </c>
    </row>
    <row r="107" spans="1:2" x14ac:dyDescent="0.25">
      <c r="A107" t="str">
        <f t="shared" si="11"/>
        <v>Deudas de Largo Plazo</v>
      </c>
      <c r="B107" s="21">
        <f>'Balance General'!S24</f>
        <v>0</v>
      </c>
    </row>
    <row r="108" spans="1:2" x14ac:dyDescent="0.25">
      <c r="A108" t="str">
        <f t="shared" si="11"/>
        <v>Otros Pasivos de Largo Plazo</v>
      </c>
      <c r="B108" s="21">
        <f>'Balance General'!S25</f>
        <v>0</v>
      </c>
    </row>
    <row r="109" spans="1:2" x14ac:dyDescent="0.25">
      <c r="A109" t="str">
        <f t="shared" si="11"/>
        <v>Total Patrimonio</v>
      </c>
      <c r="B109" s="21">
        <f>'Balance General'!S37</f>
        <v>0</v>
      </c>
    </row>
    <row r="110" spans="1:2" x14ac:dyDescent="0.25">
      <c r="B110">
        <f>B102+1</f>
        <v>2013</v>
      </c>
    </row>
    <row r="111" spans="1:2" x14ac:dyDescent="0.25">
      <c r="A111" t="str">
        <f t="shared" si="11"/>
        <v>Cuentas por pagar a proveedores</v>
      </c>
      <c r="B111" s="21">
        <f>'Balance General'!T17</f>
        <v>0</v>
      </c>
    </row>
    <row r="112" spans="1:2" x14ac:dyDescent="0.25">
      <c r="A112" t="str">
        <f t="shared" si="11"/>
        <v>Deuda con bancos</v>
      </c>
      <c r="B112" s="21">
        <f>'Balance General'!T18</f>
        <v>0</v>
      </c>
    </row>
    <row r="113" spans="1:2" x14ac:dyDescent="0.25">
      <c r="A113" t="str">
        <f t="shared" si="11"/>
        <v>Porción circulante de deuda a largo plazo</v>
      </c>
      <c r="B113" s="21">
        <f>'Balance General'!T19</f>
        <v>0</v>
      </c>
    </row>
    <row r="114" spans="1:2" x14ac:dyDescent="0.25">
      <c r="A114" t="str">
        <f t="shared" si="11"/>
        <v>Otros Pasivos Circulantes</v>
      </c>
      <c r="B114" s="21">
        <f>'Balance General'!T20</f>
        <v>0</v>
      </c>
    </row>
    <row r="115" spans="1:2" x14ac:dyDescent="0.25">
      <c r="A115" t="str">
        <f t="shared" si="11"/>
        <v>Deudas de Largo Plazo</v>
      </c>
      <c r="B115" s="21">
        <f>'Balance General'!T24</f>
        <v>0</v>
      </c>
    </row>
    <row r="116" spans="1:2" x14ac:dyDescent="0.25">
      <c r="A116" t="str">
        <f t="shared" si="11"/>
        <v>Otros Pasivos de Largo Plazo</v>
      </c>
      <c r="B116" s="21">
        <f>'Balance General'!T25</f>
        <v>0</v>
      </c>
    </row>
    <row r="117" spans="1:2" x14ac:dyDescent="0.25">
      <c r="A117" t="str">
        <f t="shared" si="11"/>
        <v>Total Patrimonio</v>
      </c>
      <c r="B117" s="21">
        <f>'Balance General'!T37</f>
        <v>0</v>
      </c>
    </row>
    <row r="118" spans="1:2" x14ac:dyDescent="0.25">
      <c r="B118">
        <f>B110+1</f>
        <v>2014</v>
      </c>
    </row>
    <row r="119" spans="1:2" x14ac:dyDescent="0.25">
      <c r="A119" t="str">
        <f t="shared" si="11"/>
        <v>Cuentas por pagar a proveedores</v>
      </c>
      <c r="B119" s="21">
        <f>'Balance General'!U17</f>
        <v>0</v>
      </c>
    </row>
    <row r="120" spans="1:2" x14ac:dyDescent="0.25">
      <c r="A120" t="str">
        <f t="shared" si="11"/>
        <v>Deuda con bancos</v>
      </c>
      <c r="B120" s="21">
        <f>'Balance General'!U18</f>
        <v>0</v>
      </c>
    </row>
    <row r="121" spans="1:2" x14ac:dyDescent="0.25">
      <c r="A121" t="str">
        <f t="shared" si="11"/>
        <v>Porción circulante de deuda a largo plazo</v>
      </c>
      <c r="B121" s="21">
        <f>'Balance General'!U19</f>
        <v>0</v>
      </c>
    </row>
    <row r="122" spans="1:2" x14ac:dyDescent="0.25">
      <c r="A122" t="str">
        <f t="shared" si="11"/>
        <v>Otros Pasivos Circulantes</v>
      </c>
      <c r="B122" s="21">
        <f>'Balance General'!U20</f>
        <v>0</v>
      </c>
    </row>
    <row r="123" spans="1:2" x14ac:dyDescent="0.25">
      <c r="A123" t="str">
        <f t="shared" si="11"/>
        <v>Deudas de Largo Plazo</v>
      </c>
      <c r="B123" s="21">
        <f>'Balance General'!U24</f>
        <v>0</v>
      </c>
    </row>
    <row r="124" spans="1:2" x14ac:dyDescent="0.25">
      <c r="A124" t="str">
        <f t="shared" si="11"/>
        <v>Otros Pasivos de Largo Plazo</v>
      </c>
      <c r="B124" s="21">
        <f>'Balance General'!U25</f>
        <v>0</v>
      </c>
    </row>
    <row r="125" spans="1:2" x14ac:dyDescent="0.25">
      <c r="A125" t="str">
        <f t="shared" si="11"/>
        <v>Total Patrimonio</v>
      </c>
      <c r="B125" s="21">
        <f>'Balance General'!U37</f>
        <v>0</v>
      </c>
    </row>
    <row r="126" spans="1:2" x14ac:dyDescent="0.25">
      <c r="B126">
        <f>B94</f>
        <v>2011</v>
      </c>
    </row>
    <row r="127" spans="1:2" x14ac:dyDescent="0.25">
      <c r="A127" t="str">
        <f>'Estado de Resultados'!A4</f>
        <v>Costo de Ventas</v>
      </c>
      <c r="B127" s="21">
        <f>'Estado de Resultados'!R4</f>
        <v>0</v>
      </c>
    </row>
    <row r="128" spans="1:2" x14ac:dyDescent="0.25">
      <c r="A128" t="str">
        <f>'Estado de Resultados'!A12</f>
        <v>Total Gastos</v>
      </c>
      <c r="B128" s="21">
        <f>'Estado de Resultados'!R12</f>
        <v>0</v>
      </c>
    </row>
    <row r="129" spans="1:2" x14ac:dyDescent="0.25">
      <c r="A129" t="str">
        <f>'Estado de Resultados'!A16</f>
        <v>Otros Ingresos/ (Egresos)</v>
      </c>
      <c r="B129" s="21">
        <f>'Estado de Resultados'!R16</f>
        <v>0</v>
      </c>
    </row>
    <row r="130" spans="1:2" x14ac:dyDescent="0.25">
      <c r="A130" t="str">
        <f>'Estado de Resultados'!A20</f>
        <v>Intereses pagados</v>
      </c>
      <c r="B130" s="21">
        <f>'Estado de Resultados'!R20</f>
        <v>0</v>
      </c>
    </row>
    <row r="131" spans="1:2" x14ac:dyDescent="0.25">
      <c r="A131" t="str">
        <f>'Estado de Resultados'!A24</f>
        <v xml:space="preserve">Impuestos </v>
      </c>
      <c r="B131" s="21">
        <f>'Estado de Resultados'!R24</f>
        <v>0</v>
      </c>
    </row>
    <row r="132" spans="1:2" x14ac:dyDescent="0.25">
      <c r="A132" t="str">
        <f>'Estado de Resultados'!A26</f>
        <v>Ganancia Después de Impuestos</v>
      </c>
      <c r="B132" s="21">
        <f>'Estado de Resultados'!R26</f>
        <v>0</v>
      </c>
    </row>
    <row r="133" spans="1:2" x14ac:dyDescent="0.25">
      <c r="B133">
        <f>B126+1</f>
        <v>2012</v>
      </c>
    </row>
    <row r="134" spans="1:2" x14ac:dyDescent="0.25">
      <c r="A134" t="str">
        <f>A127</f>
        <v>Costo de Ventas</v>
      </c>
      <c r="B134" s="21">
        <f>'Estado de Resultados'!S4</f>
        <v>0</v>
      </c>
    </row>
    <row r="135" spans="1:2" x14ac:dyDescent="0.25">
      <c r="A135" t="str">
        <f t="shared" ref="A135:A139" si="12">A128</f>
        <v>Total Gastos</v>
      </c>
      <c r="B135" s="21">
        <f>'Estado de Resultados'!S12</f>
        <v>0</v>
      </c>
    </row>
    <row r="136" spans="1:2" x14ac:dyDescent="0.25">
      <c r="A136" t="str">
        <f t="shared" si="12"/>
        <v>Otros Ingresos/ (Egresos)</v>
      </c>
      <c r="B136" s="21">
        <f>'Estado de Resultados'!S16</f>
        <v>0</v>
      </c>
    </row>
    <row r="137" spans="1:2" x14ac:dyDescent="0.25">
      <c r="A137" t="str">
        <f t="shared" si="12"/>
        <v>Intereses pagados</v>
      </c>
      <c r="B137" s="21">
        <f>'Estado de Resultados'!S20</f>
        <v>0</v>
      </c>
    </row>
    <row r="138" spans="1:2" x14ac:dyDescent="0.25">
      <c r="A138" t="str">
        <f t="shared" si="12"/>
        <v xml:space="preserve">Impuestos </v>
      </c>
      <c r="B138" s="21">
        <f>'Estado de Resultados'!S24</f>
        <v>0</v>
      </c>
    </row>
    <row r="139" spans="1:2" x14ac:dyDescent="0.25">
      <c r="A139" t="str">
        <f t="shared" si="12"/>
        <v>Ganancia Después de Impuestos</v>
      </c>
      <c r="B139" s="21">
        <f>'Estado de Resultados'!S26</f>
        <v>0</v>
      </c>
    </row>
    <row r="140" spans="1:2" x14ac:dyDescent="0.25">
      <c r="B140">
        <f>B133+1</f>
        <v>2013</v>
      </c>
    </row>
    <row r="141" spans="1:2" x14ac:dyDescent="0.25">
      <c r="A141" t="str">
        <f>A134</f>
        <v>Costo de Ventas</v>
      </c>
      <c r="B141" s="21">
        <f>'Estado de Resultados'!T4</f>
        <v>0</v>
      </c>
    </row>
    <row r="142" spans="1:2" x14ac:dyDescent="0.25">
      <c r="A142" t="str">
        <f t="shared" ref="A142:A146" si="13">A135</f>
        <v>Total Gastos</v>
      </c>
      <c r="B142" s="21">
        <f>'Estado de Resultados'!T12</f>
        <v>0</v>
      </c>
    </row>
    <row r="143" spans="1:2" x14ac:dyDescent="0.25">
      <c r="A143" t="str">
        <f t="shared" si="13"/>
        <v>Otros Ingresos/ (Egresos)</v>
      </c>
      <c r="B143" s="21">
        <f>'Estado de Resultados'!T16</f>
        <v>0</v>
      </c>
    </row>
    <row r="144" spans="1:2" x14ac:dyDescent="0.25">
      <c r="A144" t="str">
        <f t="shared" si="13"/>
        <v>Intereses pagados</v>
      </c>
      <c r="B144" s="21">
        <f>'Estado de Resultados'!T20</f>
        <v>0</v>
      </c>
    </row>
    <row r="145" spans="1:2" x14ac:dyDescent="0.25">
      <c r="A145" t="str">
        <f t="shared" si="13"/>
        <v xml:space="preserve">Impuestos </v>
      </c>
      <c r="B145" s="21">
        <f>'Estado de Resultados'!T24</f>
        <v>0</v>
      </c>
    </row>
    <row r="146" spans="1:2" x14ac:dyDescent="0.25">
      <c r="A146" t="str">
        <f t="shared" si="13"/>
        <v>Ganancia Después de Impuestos</v>
      </c>
      <c r="B146" s="21">
        <f>'Estado de Resultados'!T26</f>
        <v>0</v>
      </c>
    </row>
    <row r="147" spans="1:2" x14ac:dyDescent="0.25">
      <c r="B147">
        <f>B140+1</f>
        <v>2014</v>
      </c>
    </row>
    <row r="148" spans="1:2" x14ac:dyDescent="0.25">
      <c r="A148" t="str">
        <f>A141</f>
        <v>Costo de Ventas</v>
      </c>
      <c r="B148" s="21">
        <f>'Estado de Resultados'!U4</f>
        <v>0</v>
      </c>
    </row>
    <row r="149" spans="1:2" x14ac:dyDescent="0.25">
      <c r="A149" t="str">
        <f t="shared" ref="A149:A153" si="14">A142</f>
        <v>Total Gastos</v>
      </c>
      <c r="B149" s="21">
        <f>'Estado de Resultados'!U12</f>
        <v>0</v>
      </c>
    </row>
    <row r="150" spans="1:2" x14ac:dyDescent="0.25">
      <c r="A150" t="str">
        <f t="shared" si="14"/>
        <v>Otros Ingresos/ (Egresos)</v>
      </c>
      <c r="B150" s="21">
        <f>'Estado de Resultados'!U16</f>
        <v>0</v>
      </c>
    </row>
    <row r="151" spans="1:2" x14ac:dyDescent="0.25">
      <c r="A151" t="str">
        <f t="shared" si="14"/>
        <v>Intereses pagados</v>
      </c>
      <c r="B151" s="21">
        <f>'Estado de Resultados'!U20</f>
        <v>0</v>
      </c>
    </row>
    <row r="152" spans="1:2" x14ac:dyDescent="0.25">
      <c r="A152" t="str">
        <f t="shared" si="14"/>
        <v xml:space="preserve">Impuestos </v>
      </c>
      <c r="B152" s="21">
        <f>'Estado de Resultados'!U24</f>
        <v>0</v>
      </c>
    </row>
    <row r="153" spans="1:2" x14ac:dyDescent="0.25">
      <c r="A153" t="str">
        <f t="shared" si="14"/>
        <v>Ganancia Después de Impuestos</v>
      </c>
      <c r="B153" s="21">
        <f>'Estado de Resultados'!U26</f>
        <v>0</v>
      </c>
    </row>
  </sheetData>
  <sheetProtection password="D825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Llenado de Estados Financieros</vt:lpstr>
      <vt:lpstr>Datos Cuantitativos</vt:lpstr>
      <vt:lpstr>Evaluación Cualitativa</vt:lpstr>
      <vt:lpstr>Balance General</vt:lpstr>
      <vt:lpstr>Estado de Resultados</vt:lpstr>
      <vt:lpstr>Flujo de Caja</vt:lpstr>
      <vt:lpstr>Indicadores y Evaluación</vt:lpstr>
      <vt:lpstr>Gráficos Analíticos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boris_ackerman@yahoo.com</dc:creator>
  <cp:lastModifiedBy>boris_ackerman@yahoo.com</cp:lastModifiedBy>
  <dcterms:created xsi:type="dcterms:W3CDTF">2014-05-06T20:28:30Z</dcterms:created>
  <dcterms:modified xsi:type="dcterms:W3CDTF">2014-06-23T17:44:11Z</dcterms:modified>
</cp:coreProperties>
</file>